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Z:\2024 FERC Rate Case TO2024\12-Dec 1 Annual Informational Update\Workpapers\"/>
    </mc:Choice>
  </mc:AlternateContent>
  <xr:revisionPtr revIDLastSave="0" documentId="13_ncr:1_{820D23B3-536C-4E16-A001-CF4B95E59514}" xr6:coauthVersionLast="47" xr6:coauthVersionMax="47" xr10:uidLastSave="{00000000-0000-0000-0000-000000000000}"/>
  <bookViews>
    <workbookView xWindow="-120" yWindow="-120" windowWidth="25440" windowHeight="15390" tabRatio="949" xr2:uid="{00000000-000D-0000-FFFF-FFFF00000000}"/>
  </bookViews>
  <sheets>
    <sheet name="Trans Plant-Rsrve Act" sheetId="3" r:id="rId1"/>
    <sheet name="2022 ISO Study with Inc Plant" sheetId="17" r:id="rId2"/>
    <sheet name="2021 ISO Study with Inc Plant" sheetId="16" r:id="rId3"/>
    <sheet name="Accum Depr Calc" sheetId="6" r:id="rId4"/>
    <sheet name="Reserve Recon to FF1" sheetId="7" r:id="rId5"/>
    <sheet name="General &amp; Intangible Reserve" sheetId="8" r:id="rId6"/>
  </sheets>
  <definedNames>
    <definedName name="_Fill" localSheetId="1" hidden="1">#REF!</definedName>
    <definedName name="_Fill" localSheetId="3" hidden="1">#REF!</definedName>
    <definedName name="_Fill" hidden="1">#REF!</definedName>
    <definedName name="_Key2" localSheetId="1" hidden="1">#REF!</definedName>
    <definedName name="_Key2" localSheetId="3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RWIPMethod">#REF!</definedName>
    <definedName name="lookup">#REF!</definedName>
    <definedName name="_xlnm.Print_Area" localSheetId="1">'2022 ISO Study with Inc Plant'!$A$1:$H$39</definedName>
    <definedName name="_xlnm.Print_Area" localSheetId="4">'Reserve Recon to FF1'!$A$3:$G$26</definedName>
    <definedName name="_xlnm.Print_Area" localSheetId="0">'Trans Plant-Rsrve Act'!$B$2:$M$45</definedName>
    <definedName name="Reference_2" localSheetId="4" hidden="1">{#N/A,#N/A,FALSE,"AD PG 1 OF 2";#N/A,#N/A,FALSE,"AD PG 2 OF 2"}</definedName>
    <definedName name="Reference_2" hidden="1">{#N/A,#N/A,FALSE,"AD PG 1 OF 2";#N/A,#N/A,FALSE,"AD PG 2 OF 2"}</definedName>
    <definedName name="Test" localSheetId="4" hidden="1">{#N/A,#N/A,FALSE,"AD PG 1 OF 2";#N/A,#N/A,FALSE,"AD PG 2 OF 2"}</definedName>
    <definedName name="Test" hidden="1">{#N/A,#N/A,FALSE,"AD PG 1 OF 2";#N/A,#N/A,FALSE,"AD PG 2 OF 2"}</definedName>
    <definedName name="wrn.Statement._.AD." localSheetId="4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4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4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4" hidden="1">{#N/A,#N/A,FALSE,"AD PG 1 OF 2";#N/A,#N/A,FALSE,"AD PG 2 OF 2"}</definedName>
    <definedName name="wrn.statement._.AD3." hidden="1">{#N/A,#N/A,FALSE,"AD PG 1 OF 2";#N/A,#N/A,FALSE,"AD PG 2 OF 2"}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9" i="17" l="1"/>
  <c r="B35" i="17" l="1"/>
  <c r="B37" i="17" s="1"/>
  <c r="E31" i="17"/>
  <c r="B29" i="17"/>
  <c r="B23" i="17"/>
  <c r="G22" i="17"/>
  <c r="B14" i="17"/>
  <c r="C14" i="17"/>
  <c r="G9" i="17"/>
  <c r="G20" i="17" l="1"/>
  <c r="E17" i="17"/>
  <c r="G17" i="17"/>
  <c r="G19" i="17"/>
  <c r="E33" i="17"/>
  <c r="E13" i="17"/>
  <c r="G13" i="17"/>
  <c r="E18" i="17"/>
  <c r="G18" i="17"/>
  <c r="G21" i="17"/>
  <c r="D14" i="17"/>
  <c r="G14" i="17" s="1"/>
  <c r="G12" i="17"/>
  <c r="E20" i="17"/>
  <c r="E19" i="17"/>
  <c r="D35" i="17"/>
  <c r="D37" i="17" s="1"/>
  <c r="B25" i="17"/>
  <c r="E22" i="17"/>
  <c r="E21" i="17"/>
  <c r="E9" i="17"/>
  <c r="B39" i="17"/>
  <c r="D23" i="17"/>
  <c r="C35" i="17"/>
  <c r="C37" i="17" s="1"/>
  <c r="E12" i="17"/>
  <c r="E34" i="17"/>
  <c r="C23" i="17"/>
  <c r="C25" i="17" s="1"/>
  <c r="C39" i="17" s="1"/>
  <c r="D25" i="17" l="1"/>
  <c r="G25" i="17" s="1"/>
  <c r="G23" i="17"/>
  <c r="E14" i="17"/>
  <c r="E37" i="17"/>
  <c r="D39" i="17"/>
  <c r="E25" i="17"/>
  <c r="E23" i="17"/>
  <c r="E35" i="17"/>
  <c r="E39" i="17" l="1"/>
  <c r="G39" i="17"/>
  <c r="C11" i="7" l="1"/>
  <c r="D11" i="7"/>
  <c r="C10" i="7"/>
  <c r="C9" i="7" l="1"/>
  <c r="D25" i="7"/>
  <c r="C25" i="7"/>
  <c r="B35" i="16" l="1"/>
  <c r="B37" i="16" s="1"/>
  <c r="E34" i="16"/>
  <c r="E33" i="16"/>
  <c r="C35" i="16"/>
  <c r="C37" i="16" s="1"/>
  <c r="E31" i="16"/>
  <c r="B29" i="16"/>
  <c r="F23" i="16"/>
  <c r="B23" i="16"/>
  <c r="E22" i="16"/>
  <c r="G21" i="16"/>
  <c r="E20" i="16"/>
  <c r="G19" i="16"/>
  <c r="E19" i="16"/>
  <c r="E18" i="16"/>
  <c r="C23" i="16"/>
  <c r="G17" i="16"/>
  <c r="E17" i="16"/>
  <c r="F14" i="16"/>
  <c r="D14" i="16"/>
  <c r="C14" i="16"/>
  <c r="B14" i="16"/>
  <c r="G13" i="16"/>
  <c r="E13" i="16"/>
  <c r="G12" i="16"/>
  <c r="E9" i="16"/>
  <c r="C8" i="3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F25" i="16" l="1"/>
  <c r="F39" i="16" s="1"/>
  <c r="E14" i="16"/>
  <c r="B25" i="16"/>
  <c r="B39" i="16"/>
  <c r="G22" i="16"/>
  <c r="G20" i="16"/>
  <c r="G9" i="16"/>
  <c r="G18" i="16"/>
  <c r="E12" i="16"/>
  <c r="D23" i="16"/>
  <c r="D25" i="16" s="1"/>
  <c r="G14" i="16"/>
  <c r="E21" i="16"/>
  <c r="C25" i="16"/>
  <c r="C39" i="16" s="1"/>
  <c r="D35" i="16"/>
  <c r="E25" i="16" l="1"/>
  <c r="G25" i="16"/>
  <c r="D37" i="16"/>
  <c r="E37" i="16" s="1"/>
  <c r="E35" i="16"/>
  <c r="G23" i="16"/>
  <c r="E23" i="16"/>
  <c r="D39" i="16" l="1"/>
  <c r="C28" i="6"/>
  <c r="E39" i="16" l="1"/>
  <c r="G39" i="16"/>
  <c r="D17" i="6" l="1"/>
  <c r="D11" i="6"/>
  <c r="D7" i="8" l="1"/>
  <c r="D12" i="7" l="1"/>
  <c r="D10" i="7"/>
  <c r="D9" i="7"/>
  <c r="D13" i="7" s="1"/>
  <c r="G18" i="6" l="1"/>
  <c r="I17" i="6"/>
  <c r="K17" i="6" l="1"/>
  <c r="L17" i="6"/>
  <c r="H18" i="6"/>
  <c r="J18" i="6"/>
  <c r="G17" i="6"/>
  <c r="K18" i="6"/>
  <c r="F17" i="6"/>
  <c r="M10" i="6"/>
  <c r="H17" i="6"/>
  <c r="L18" i="6"/>
  <c r="J17" i="6"/>
  <c r="F18" i="6"/>
  <c r="E17" i="6"/>
  <c r="I18" i="6"/>
  <c r="E18" i="6"/>
  <c r="H11" i="6" l="1"/>
  <c r="H19" i="6" s="1"/>
  <c r="H20" i="6" s="1"/>
  <c r="L11" i="6"/>
  <c r="L19" i="6" s="1"/>
  <c r="L20" i="6" s="1"/>
  <c r="K11" i="6"/>
  <c r="K19" i="6" s="1"/>
  <c r="K20" i="6" s="1"/>
  <c r="G11" i="6"/>
  <c r="G19" i="6" s="1"/>
  <c r="G20" i="6" s="1"/>
  <c r="M17" i="6"/>
  <c r="C11" i="6"/>
  <c r="D19" i="6" s="1"/>
  <c r="M12" i="6"/>
  <c r="I11" i="6"/>
  <c r="I19" i="6" s="1"/>
  <c r="I20" i="6" s="1"/>
  <c r="F11" i="6"/>
  <c r="F19" i="6" s="1"/>
  <c r="F20" i="6" s="1"/>
  <c r="E11" i="6"/>
  <c r="E19" i="6" s="1"/>
  <c r="E20" i="6" s="1"/>
  <c r="M9" i="6"/>
  <c r="D18" i="6"/>
  <c r="M18" i="6" s="1"/>
  <c r="J11" i="6"/>
  <c r="J19" i="6" s="1"/>
  <c r="J20" i="6" s="1"/>
  <c r="D20" i="6" l="1"/>
  <c r="M11" i="6"/>
  <c r="M19" i="6" l="1"/>
  <c r="M20" i="6"/>
  <c r="G34" i="6" l="1"/>
  <c r="G35" i="6" l="1"/>
  <c r="G28" i="6" l="1"/>
  <c r="C12" i="7" l="1"/>
  <c r="C13" i="7" s="1"/>
  <c r="D6" i="8" l="1"/>
  <c r="D18" i="7"/>
  <c r="C18" i="7"/>
  <c r="K35" i="6"/>
  <c r="L34" i="6"/>
  <c r="C35" i="3"/>
  <c r="C40" i="3" s="1"/>
  <c r="C45" i="3" s="1"/>
  <c r="C34" i="3"/>
  <c r="C33" i="3"/>
  <c r="C32" i="3"/>
  <c r="C31" i="3"/>
  <c r="C30" i="3"/>
  <c r="C29" i="3"/>
  <c r="C28" i="3"/>
  <c r="C27" i="3"/>
  <c r="C26" i="3"/>
  <c r="C25" i="3"/>
  <c r="C24" i="3"/>
  <c r="C23" i="3"/>
  <c r="C39" i="3" s="1"/>
  <c r="C44" i="3" s="1"/>
  <c r="J34" i="6" l="1"/>
  <c r="F35" i="6"/>
  <c r="I35" i="6"/>
  <c r="E34" i="6"/>
  <c r="H34" i="6"/>
  <c r="L35" i="6"/>
  <c r="I34" i="6"/>
  <c r="E35" i="6"/>
  <c r="F34" i="6"/>
  <c r="K34" i="6"/>
  <c r="H35" i="6"/>
  <c r="J35" i="6"/>
  <c r="D34" i="6" l="1"/>
  <c r="M34" i="6" s="1"/>
  <c r="J28" i="6"/>
  <c r="J36" i="6" s="1"/>
  <c r="J37" i="6" s="1"/>
  <c r="D35" i="6"/>
  <c r="M35" i="6" s="1"/>
  <c r="I28" i="6"/>
  <c r="I36" i="6" s="1"/>
  <c r="I37" i="6" s="1"/>
  <c r="K28" i="6"/>
  <c r="K36" i="6" s="1"/>
  <c r="K37" i="6" s="1"/>
  <c r="M27" i="6"/>
  <c r="M26" i="6"/>
  <c r="L28" i="6"/>
  <c r="L36" i="6" s="1"/>
  <c r="L37" i="6" s="1"/>
  <c r="H28" i="6"/>
  <c r="H36" i="6" s="1"/>
  <c r="H37" i="6" s="1"/>
  <c r="D28" i="6"/>
  <c r="F28" i="6"/>
  <c r="F36" i="6" s="1"/>
  <c r="F37" i="6" s="1"/>
  <c r="M29" i="6"/>
  <c r="E28" i="6"/>
  <c r="E36" i="6" s="1"/>
  <c r="E37" i="6" s="1"/>
  <c r="G36" i="6"/>
  <c r="G37" i="6" s="1"/>
  <c r="M28" i="6" l="1"/>
  <c r="D36" i="6"/>
  <c r="M36" i="6" l="1"/>
  <c r="D37" i="6"/>
  <c r="M37" i="6" s="1"/>
</calcChain>
</file>

<file path=xl/sharedStrings.xml><?xml version="1.0" encoding="utf-8"?>
<sst xmlns="http://schemas.openxmlformats.org/spreadsheetml/2006/main" count="116" uniqueCount="62">
  <si>
    <t>Total</t>
  </si>
  <si>
    <t>General</t>
  </si>
  <si>
    <t>Intangible</t>
  </si>
  <si>
    <t>Southern California Edison</t>
  </si>
  <si>
    <t>Total Transmission Plant &amp; Reserve Balances</t>
  </si>
  <si>
    <t>Total Plant</t>
  </si>
  <si>
    <t>Incentive Plant</t>
  </si>
  <si>
    <t>ISO Plant</t>
  </si>
  <si>
    <t>ISO Reserve</t>
  </si>
  <si>
    <t>SOUTHERN CALIFORNIA EDISON COMPANY</t>
  </si>
  <si>
    <t>Transmission/Distribution ISO Facilities Study</t>
  </si>
  <si>
    <t>$</t>
  </si>
  <si>
    <t>Transmission</t>
  </si>
  <si>
    <t>Total Plant
FERC Form 1</t>
  </si>
  <si>
    <t>Total
Plant</t>
  </si>
  <si>
    <t>ISO
Plant</t>
  </si>
  <si>
    <t>ISO %
of Total</t>
  </si>
  <si>
    <t xml:space="preserve">Incentive Plant </t>
  </si>
  <si>
    <t>ISO %
Net of Incentive Plant</t>
  </si>
  <si>
    <t>Total Substation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</si>
  <si>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</si>
  <si>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</si>
  <si>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</si>
  <si>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</si>
  <si>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</si>
  <si>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</si>
  <si>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</si>
  <si>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Transmission &amp; Distribution</t>
  </si>
  <si>
    <t>BOY/EOY ISO Transmission Accumulated Depreciation</t>
  </si>
  <si>
    <t>Total Company</t>
  </si>
  <si>
    <t>Incentive Reserve</t>
  </si>
  <si>
    <t xml:space="preserve">FERC Rate Differential </t>
  </si>
  <si>
    <t>Other</t>
  </si>
  <si>
    <t>Total Company Reserve</t>
  </si>
  <si>
    <t>Net of Incentive ISO %</t>
  </si>
  <si>
    <t>FERC Rate Differential</t>
  </si>
  <si>
    <t>Total ISO Reserve</t>
  </si>
  <si>
    <t xml:space="preserve">Accumulated Depreciation </t>
  </si>
  <si>
    <t>Reconciliation to FF1</t>
  </si>
  <si>
    <t>FF1 Page 219</t>
  </si>
  <si>
    <t>Net Reg Asset</t>
  </si>
  <si>
    <t>ARO</t>
  </si>
  <si>
    <t>RWIP Allocation</t>
  </si>
  <si>
    <t>Adj. Transmission Balance</t>
  </si>
  <si>
    <t>Reconciling Items</t>
  </si>
  <si>
    <t>SONGS</t>
  </si>
  <si>
    <t>Mohave</t>
  </si>
  <si>
    <t>PV Sunk NBV</t>
  </si>
  <si>
    <t>RWIP (108.9) compared to TO</t>
  </si>
  <si>
    <t>General and Intangible Reserve Summary</t>
  </si>
  <si>
    <t>FF1 Reference</t>
  </si>
  <si>
    <t xml:space="preserve">FF1 219.28c and FF1 200.21c for previous year </t>
  </si>
  <si>
    <t>FF1 219.28c and FF1 200.21c</t>
  </si>
  <si>
    <t>FF1 219A pg. 219 Worksheet add 108.520 +108.521</t>
  </si>
  <si>
    <t>FF1 219A pg. 219 Worksheet Transmission PV Sunk NBV</t>
  </si>
  <si>
    <t>Land (Substation and Line)</t>
  </si>
  <si>
    <t>Substation</t>
  </si>
  <si>
    <t>Total Distribution</t>
  </si>
  <si>
    <t>Electric Lease to Others</t>
  </si>
  <si>
    <t>FF1 219.25e</t>
  </si>
  <si>
    <t>12-31-2021 Facilities</t>
  </si>
  <si>
    <t>12-31-2022 Facilities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</si>
</sst>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409]mmm\-yy;@"/>
    <numFmt numFmtId="167" formatCode="###,000"/>
    <numFmt numFmtId="168" formatCode="_(&quot;$&quot;* #,##0.00_);_(&quot;$&quot;* \(#,##0.00\);_(&quot;$&quot;* &quot;-&quot;_);_(@_)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color rgb="FF0000FF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  <font>
      <sz val="10"/>
      <name val="Arial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sz val="12"/>
      <color theme="1"/>
      <name val="Calibri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FF0000"/>
      <name val="Arial"/>
      <family val="2"/>
    </font>
    <font>
      <sz val="11"/>
      <color indexed="8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</fills>
  <borders count="1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64">
    <xf numFmtId="0" fontId="0" fillId="0" borderId="0"/>
    <xf numFmtId="0" fontId="7" fillId="0" borderId="0"/>
    <xf numFmtId="0" fontId="4" fillId="0" borderId="0"/>
    <xf numFmtId="43" fontId="7" fillId="0" borderId="0" applyFont="0" applyFill="0" applyBorder="0" applyAlignment="0" applyProtection="0"/>
    <xf numFmtId="0" fontId="7" fillId="0" borderId="0"/>
    <xf numFmtId="0" fontId="3" fillId="0" borderId="0"/>
    <xf numFmtId="0" fontId="3" fillId="2" borderId="1" applyNumberFormat="0" applyFont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2" borderId="1" applyNumberFormat="0" applyFont="0" applyAlignment="0" applyProtection="0"/>
    <xf numFmtId="41" fontId="3" fillId="0" borderId="0" applyFont="0" applyFill="0" applyBorder="0" applyAlignment="0" applyProtection="0"/>
    <xf numFmtId="0" fontId="11" fillId="3" borderId="12" applyNumberFormat="0" applyAlignment="0" applyProtection="0">
      <alignment horizontal="left" vertical="center" indent="1"/>
    </xf>
    <xf numFmtId="167" fontId="12" fillId="0" borderId="13" applyNumberFormat="0" applyProtection="0">
      <alignment horizontal="right" vertical="center"/>
    </xf>
    <xf numFmtId="167" fontId="11" fillId="0" borderId="14" applyNumberFormat="0" applyProtection="0">
      <alignment horizontal="right" vertical="center"/>
    </xf>
    <xf numFmtId="0" fontId="13" fillId="4" borderId="14" applyNumberFormat="0" applyAlignment="0">
      <alignment horizontal="left" vertical="center" indent="1"/>
      <protection locked="0"/>
    </xf>
    <xf numFmtId="0" fontId="13" fillId="5" borderId="14" applyNumberFormat="0" applyAlignment="0" applyProtection="0">
      <alignment horizontal="left" vertical="center" indent="1"/>
    </xf>
    <xf numFmtId="167" fontId="12" fillId="6" borderId="13" applyNumberFormat="0" applyBorder="0">
      <alignment horizontal="right" vertical="center"/>
      <protection locked="0"/>
    </xf>
    <xf numFmtId="0" fontId="13" fillId="4" borderId="14" applyNumberFormat="0" applyAlignment="0">
      <alignment horizontal="left" vertical="center" indent="1"/>
      <protection locked="0"/>
    </xf>
    <xf numFmtId="167" fontId="11" fillId="5" borderId="14" applyNumberFormat="0" applyProtection="0">
      <alignment horizontal="right" vertical="center"/>
    </xf>
    <xf numFmtId="167" fontId="11" fillId="6" borderId="14" applyNumberFormat="0" applyBorder="0">
      <alignment horizontal="right" vertical="center"/>
      <protection locked="0"/>
    </xf>
    <xf numFmtId="167" fontId="14" fillId="7" borderId="15" applyNumberFormat="0" applyBorder="0" applyAlignment="0" applyProtection="0">
      <alignment horizontal="right" vertical="center" indent="1"/>
    </xf>
    <xf numFmtId="167" fontId="15" fillId="8" borderId="15" applyNumberFormat="0" applyBorder="0" applyAlignment="0" applyProtection="0">
      <alignment horizontal="right" vertical="center" indent="1"/>
    </xf>
    <xf numFmtId="167" fontId="15" fillId="9" borderId="15" applyNumberFormat="0" applyBorder="0" applyAlignment="0" applyProtection="0">
      <alignment horizontal="right" vertical="center" indent="1"/>
    </xf>
    <xf numFmtId="167" fontId="16" fillId="10" borderId="15" applyNumberFormat="0" applyBorder="0" applyAlignment="0" applyProtection="0">
      <alignment horizontal="right" vertical="center" indent="1"/>
    </xf>
    <xf numFmtId="167" fontId="16" fillId="11" borderId="15" applyNumberFormat="0" applyBorder="0" applyAlignment="0" applyProtection="0">
      <alignment horizontal="right" vertical="center" indent="1"/>
    </xf>
    <xf numFmtId="167" fontId="16" fillId="12" borderId="15" applyNumberFormat="0" applyBorder="0" applyAlignment="0" applyProtection="0">
      <alignment horizontal="right" vertical="center" indent="1"/>
    </xf>
    <xf numFmtId="167" fontId="17" fillId="13" borderId="15" applyNumberFormat="0" applyBorder="0" applyAlignment="0" applyProtection="0">
      <alignment horizontal="right" vertical="center" indent="1"/>
    </xf>
    <xf numFmtId="167" fontId="17" fillId="14" borderId="15" applyNumberFormat="0" applyBorder="0" applyAlignment="0" applyProtection="0">
      <alignment horizontal="right" vertical="center" indent="1"/>
    </xf>
    <xf numFmtId="167" fontId="17" fillId="15" borderId="15" applyNumberFormat="0" applyBorder="0" applyAlignment="0" applyProtection="0">
      <alignment horizontal="right" vertical="center" indent="1"/>
    </xf>
    <xf numFmtId="0" fontId="18" fillId="0" borderId="12" applyNumberFormat="0" applyFont="0" applyFill="0" applyAlignment="0" applyProtection="0"/>
    <xf numFmtId="167" fontId="12" fillId="16" borderId="12" applyNumberFormat="0" applyAlignment="0" applyProtection="0">
      <alignment horizontal="left" vertical="center" indent="1"/>
    </xf>
    <xf numFmtId="0" fontId="11" fillId="3" borderId="14" applyNumberFormat="0" applyAlignment="0" applyProtection="0">
      <alignment horizontal="left" vertical="center" indent="1"/>
    </xf>
    <xf numFmtId="0" fontId="13" fillId="17" borderId="12" applyNumberFormat="0" applyAlignment="0" applyProtection="0">
      <alignment horizontal="left" vertical="center" indent="1"/>
    </xf>
    <xf numFmtId="0" fontId="13" fillId="18" borderId="12" applyNumberFormat="0" applyAlignment="0" applyProtection="0">
      <alignment horizontal="left" vertical="center" indent="1"/>
    </xf>
    <xf numFmtId="0" fontId="13" fillId="19" borderId="12" applyNumberFormat="0" applyAlignment="0" applyProtection="0">
      <alignment horizontal="left" vertical="center" indent="1"/>
    </xf>
    <xf numFmtId="0" fontId="13" fillId="6" borderId="12" applyNumberFormat="0" applyAlignment="0" applyProtection="0">
      <alignment horizontal="left" vertical="center" indent="1"/>
    </xf>
    <xf numFmtId="0" fontId="13" fillId="5" borderId="14" applyNumberFormat="0" applyAlignment="0" applyProtection="0">
      <alignment horizontal="left" vertical="center" indent="1"/>
    </xf>
    <xf numFmtId="0" fontId="19" fillId="0" borderId="16" applyNumberFormat="0" applyFill="0" applyBorder="0" applyAlignment="0" applyProtection="0"/>
    <xf numFmtId="0" fontId="20" fillId="0" borderId="16" applyNumberFormat="0" applyBorder="0" applyAlignment="0" applyProtection="0"/>
    <xf numFmtId="0" fontId="19" fillId="4" borderId="14" applyNumberFormat="0" applyAlignment="0">
      <alignment horizontal="left" vertical="center" indent="1"/>
      <protection locked="0"/>
    </xf>
    <xf numFmtId="0" fontId="19" fillId="4" borderId="14" applyNumberFormat="0" applyAlignment="0">
      <alignment horizontal="left" vertical="center" indent="1"/>
      <protection locked="0"/>
    </xf>
    <xf numFmtId="0" fontId="19" fillId="5" borderId="14" applyNumberFormat="0" applyAlignment="0" applyProtection="0">
      <alignment horizontal="left" vertical="center" indent="1"/>
    </xf>
    <xf numFmtId="167" fontId="21" fillId="5" borderId="14" applyNumberFormat="0" applyProtection="0">
      <alignment horizontal="right" vertical="center"/>
    </xf>
    <xf numFmtId="167" fontId="22" fillId="6" borderId="13" applyNumberFormat="0" applyBorder="0">
      <alignment horizontal="right" vertical="center"/>
      <protection locked="0"/>
    </xf>
    <xf numFmtId="167" fontId="21" fillId="6" borderId="14" applyNumberFormat="0" applyBorder="0">
      <alignment horizontal="right" vertical="center"/>
      <protection locked="0"/>
    </xf>
    <xf numFmtId="167" fontId="12" fillId="0" borderId="13" applyNumberFormat="0" applyFill="0" applyBorder="0" applyAlignment="0" applyProtection="0">
      <alignment horizontal="right" vertical="center"/>
    </xf>
    <xf numFmtId="167" fontId="12" fillId="0" borderId="13" applyNumberFormat="0" applyFill="0" applyBorder="0" applyAlignment="0" applyProtection="0">
      <alignment horizontal="right" vertical="center"/>
    </xf>
    <xf numFmtId="0" fontId="18" fillId="0" borderId="17" applyNumberFormat="0" applyFont="0" applyFill="0" applyAlignment="0" applyProtection="0"/>
    <xf numFmtId="0" fontId="2" fillId="0" borderId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43" fontId="31" fillId="0" borderId="0" applyFont="0" applyFill="0" applyBorder="0" applyAlignment="0" applyProtection="0"/>
  </cellStyleXfs>
  <cellXfs count="170">
    <xf numFmtId="0" fontId="0" fillId="0" borderId="0" xfId="0"/>
    <xf numFmtId="0" fontId="6" fillId="0" borderId="0" xfId="5" applyFont="1"/>
    <xf numFmtId="0" fontId="7" fillId="0" borderId="0" xfId="5" applyFont="1"/>
    <xf numFmtId="0" fontId="6" fillId="0" borderId="2" xfId="5" applyFont="1" applyBorder="1"/>
    <xf numFmtId="0" fontId="5" fillId="0" borderId="0" xfId="5" applyFont="1"/>
    <xf numFmtId="0" fontId="8" fillId="0" borderId="0" xfId="5" applyFont="1" applyAlignment="1">
      <alignment horizontal="center"/>
    </xf>
    <xf numFmtId="166" fontId="7" fillId="0" borderId="0" xfId="5" applyNumberFormat="1" applyFont="1" applyAlignment="1">
      <alignment horizontal="center"/>
    </xf>
    <xf numFmtId="164" fontId="7" fillId="0" borderId="0" xfId="7" applyNumberFormat="1" applyFont="1"/>
    <xf numFmtId="164" fontId="6" fillId="0" borderId="0" xfId="5" applyNumberFormat="1" applyFont="1"/>
    <xf numFmtId="41" fontId="6" fillId="0" borderId="0" xfId="5" applyNumberFormat="1" applyFont="1"/>
    <xf numFmtId="43" fontId="6" fillId="0" borderId="0" xfId="5" applyNumberFormat="1" applyFont="1"/>
    <xf numFmtId="164" fontId="6" fillId="0" borderId="0" xfId="3" applyNumberFormat="1" applyFont="1"/>
    <xf numFmtId="166" fontId="6" fillId="0" borderId="0" xfId="5" applyNumberFormat="1" applyFont="1"/>
    <xf numFmtId="164" fontId="6" fillId="0" borderId="11" xfId="5" applyNumberFormat="1" applyFont="1" applyBorder="1"/>
    <xf numFmtId="0" fontId="6" fillId="0" borderId="0" xfId="5" applyFont="1" applyAlignment="1">
      <alignment horizontal="center" wrapText="1"/>
    </xf>
    <xf numFmtId="41" fontId="7" fillId="0" borderId="0" xfId="11" applyFont="1" applyFill="1" applyBorder="1"/>
    <xf numFmtId="41" fontId="7" fillId="0" borderId="0" xfId="11" applyFont="1" applyBorder="1"/>
    <xf numFmtId="43" fontId="7" fillId="0" borderId="0" xfId="7" applyFont="1" applyBorder="1"/>
    <xf numFmtId="0" fontId="6" fillId="0" borderId="0" xfId="5" applyFont="1" applyAlignment="1">
      <alignment horizontal="left" indent="1"/>
    </xf>
    <xf numFmtId="38" fontId="6" fillId="0" borderId="0" xfId="5" applyNumberFormat="1" applyFont="1"/>
    <xf numFmtId="0" fontId="9" fillId="0" borderId="0" xfId="5" applyFont="1"/>
    <xf numFmtId="0" fontId="6" fillId="0" borderId="0" xfId="5" applyFont="1" applyAlignment="1">
      <alignment horizontal="right"/>
    </xf>
    <xf numFmtId="0" fontId="25" fillId="0" borderId="0" xfId="4" applyFont="1"/>
    <xf numFmtId="165" fontId="25" fillId="0" borderId="0" xfId="52" applyNumberFormat="1" applyFont="1"/>
    <xf numFmtId="0" fontId="27" fillId="0" borderId="0" xfId="4" applyFont="1" applyAlignment="1">
      <alignment horizontal="center" vertical="center"/>
    </xf>
    <xf numFmtId="0" fontId="25" fillId="0" borderId="0" xfId="4" applyFont="1" applyAlignment="1">
      <alignment horizontal="left"/>
    </xf>
    <xf numFmtId="0" fontId="25" fillId="0" borderId="3" xfId="4" applyFont="1" applyBorder="1" applyAlignment="1">
      <alignment horizontal="center" vertical="center"/>
    </xf>
    <xf numFmtId="164" fontId="29" fillId="0" borderId="3" xfId="51" applyNumberFormat="1" applyFont="1" applyBorder="1" applyAlignment="1">
      <alignment horizontal="center" vertical="center" wrapText="1"/>
    </xf>
    <xf numFmtId="0" fontId="29" fillId="0" borderId="3" xfId="4" applyFont="1" applyBorder="1" applyAlignment="1">
      <alignment horizontal="center" vertical="center" wrapText="1"/>
    </xf>
    <xf numFmtId="0" fontId="25" fillId="0" borderId="0" xfId="4" applyFont="1" applyAlignment="1">
      <alignment vertical="center"/>
    </xf>
    <xf numFmtId="164" fontId="29" fillId="0" borderId="0" xfId="51" applyNumberFormat="1" applyFont="1" applyBorder="1" applyAlignment="1">
      <alignment horizontal="center" vertical="center" wrapText="1"/>
    </xf>
    <xf numFmtId="0" fontId="29" fillId="0" borderId="0" xfId="53" applyFont="1" applyAlignment="1">
      <alignment horizontal="center" vertical="center" wrapText="1"/>
    </xf>
    <xf numFmtId="165" fontId="25" fillId="0" borderId="0" xfId="52" applyNumberFormat="1" applyFont="1" applyAlignment="1">
      <alignment vertical="center"/>
    </xf>
    <xf numFmtId="0" fontId="29" fillId="0" borderId="0" xfId="4" applyFont="1" applyAlignment="1">
      <alignment horizontal="left"/>
    </xf>
    <xf numFmtId="41" fontId="25" fillId="0" borderId="0" xfId="4" applyNumberFormat="1" applyFont="1"/>
    <xf numFmtId="43" fontId="25" fillId="0" borderId="0" xfId="51" applyFont="1" applyBorder="1" applyAlignment="1">
      <alignment vertical="center"/>
    </xf>
    <xf numFmtId="0" fontId="25" fillId="0" borderId="0" xfId="4" applyFont="1" applyAlignment="1">
      <alignment horizontal="left" indent="2"/>
    </xf>
    <xf numFmtId="5" fontId="25" fillId="0" borderId="5" xfId="51" applyNumberFormat="1" applyFont="1" applyFill="1" applyBorder="1"/>
    <xf numFmtId="41" fontId="25" fillId="0" borderId="5" xfId="51" applyNumberFormat="1" applyFont="1" applyFill="1" applyBorder="1"/>
    <xf numFmtId="9" fontId="25" fillId="0" borderId="0" xfId="52" applyFont="1"/>
    <xf numFmtId="164" fontId="25" fillId="0" borderId="0" xfId="51" applyNumberFormat="1" applyFont="1" applyBorder="1"/>
    <xf numFmtId="165" fontId="25" fillId="0" borderId="0" xfId="52" applyNumberFormat="1" applyFont="1" applyBorder="1"/>
    <xf numFmtId="41" fontId="25" fillId="0" borderId="0" xfId="51" applyNumberFormat="1" applyFont="1" applyFill="1" applyBorder="1"/>
    <xf numFmtId="41" fontId="25" fillId="0" borderId="0" xfId="51" applyNumberFormat="1" applyFont="1" applyBorder="1"/>
    <xf numFmtId="0" fontId="29" fillId="0" borderId="0" xfId="4" applyFont="1"/>
    <xf numFmtId="0" fontId="29" fillId="0" borderId="0" xfId="4" applyFont="1" applyAlignment="1">
      <alignment horizontal="left" wrapText="1"/>
    </xf>
    <xf numFmtId="164" fontId="29" fillId="0" borderId="0" xfId="51" applyNumberFormat="1" applyFont="1" applyBorder="1"/>
    <xf numFmtId="165" fontId="29" fillId="0" borderId="0" xfId="52" applyNumberFormat="1" applyFont="1" applyBorder="1"/>
    <xf numFmtId="41" fontId="25" fillId="0" borderId="0" xfId="51" applyNumberFormat="1" applyFont="1" applyFill="1" applyBorder="1" applyAlignment="1">
      <alignment vertical="center"/>
    </xf>
    <xf numFmtId="41" fontId="25" fillId="0" borderId="0" xfId="52" applyNumberFormat="1" applyFont="1" applyFill="1"/>
    <xf numFmtId="41" fontId="25" fillId="0" borderId="5" xfId="4" applyNumberFormat="1" applyFont="1" applyBorder="1"/>
    <xf numFmtId="9" fontId="29" fillId="0" borderId="0" xfId="52" applyFont="1" applyBorder="1"/>
    <xf numFmtId="0" fontId="25" fillId="0" borderId="0" xfId="4" applyFont="1" applyAlignment="1">
      <alignment horizontal="right" wrapText="1"/>
    </xf>
    <xf numFmtId="0" fontId="29" fillId="0" borderId="6" xfId="4" applyFont="1" applyBorder="1" applyAlignment="1">
      <alignment horizontal="left" vertical="center" wrapText="1"/>
    </xf>
    <xf numFmtId="5" fontId="29" fillId="0" borderId="6" xfId="51" applyNumberFormat="1" applyFont="1" applyFill="1" applyBorder="1" applyAlignment="1">
      <alignment vertical="center"/>
    </xf>
    <xf numFmtId="41" fontId="29" fillId="0" borderId="6" xfId="51" applyNumberFormat="1" applyFont="1" applyBorder="1" applyAlignment="1">
      <alignment vertical="center"/>
    </xf>
    <xf numFmtId="10" fontId="29" fillId="0" borderId="0" xfId="52" applyNumberFormat="1" applyFont="1" applyBorder="1"/>
    <xf numFmtId="164" fontId="25" fillId="0" borderId="0" xfId="51" applyNumberFormat="1" applyFont="1" applyFill="1" applyBorder="1"/>
    <xf numFmtId="164" fontId="29" fillId="0" borderId="3" xfId="51" applyNumberFormat="1" applyFont="1" applyFill="1" applyBorder="1" applyAlignment="1">
      <alignment horizontal="center" vertical="center" wrapText="1"/>
    </xf>
    <xf numFmtId="5" fontId="25" fillId="0" borderId="0" xfId="51" applyNumberFormat="1" applyFont="1" applyFill="1" applyBorder="1"/>
    <xf numFmtId="10" fontId="25" fillId="0" borderId="0" xfId="52" applyNumberFormat="1" applyFont="1" applyBorder="1"/>
    <xf numFmtId="0" fontId="25" fillId="0" borderId="0" xfId="4" applyFont="1" applyAlignment="1">
      <alignment horizontal="left" wrapText="1"/>
    </xf>
    <xf numFmtId="0" fontId="29" fillId="0" borderId="6" xfId="4" applyFont="1" applyBorder="1" applyAlignment="1">
      <alignment vertical="center" wrapText="1"/>
    </xf>
    <xf numFmtId="5" fontId="29" fillId="0" borderId="6" xfId="51" applyNumberFormat="1" applyFont="1" applyBorder="1" applyAlignment="1">
      <alignment vertical="center"/>
    </xf>
    <xf numFmtId="0" fontId="29" fillId="0" borderId="7" xfId="4" applyFont="1" applyBorder="1" applyAlignment="1">
      <alignment vertical="center" wrapText="1"/>
    </xf>
    <xf numFmtId="5" fontId="29" fillId="0" borderId="7" xfId="51" applyNumberFormat="1" applyFont="1" applyBorder="1" applyAlignment="1">
      <alignment vertical="center"/>
    </xf>
    <xf numFmtId="43" fontId="25" fillId="0" borderId="0" xfId="51" applyFont="1"/>
    <xf numFmtId="42" fontId="25" fillId="0" borderId="0" xfId="4" applyNumberFormat="1" applyFont="1"/>
    <xf numFmtId="5" fontId="25" fillId="0" borderId="0" xfId="4" applyNumberFormat="1" applyFont="1"/>
    <xf numFmtId="7" fontId="25" fillId="0" borderId="0" xfId="4" applyNumberFormat="1" applyFont="1"/>
    <xf numFmtId="168" fontId="25" fillId="0" borderId="0" xfId="4" applyNumberFormat="1" applyFont="1"/>
    <xf numFmtId="7" fontId="29" fillId="0" borderId="0" xfId="4" applyNumberFormat="1" applyFont="1"/>
    <xf numFmtId="165" fontId="25" fillId="0" borderId="0" xfId="52" applyNumberFormat="1" applyFont="1" applyFill="1" applyBorder="1" applyAlignment="1">
      <alignment horizontal="left" indent="3"/>
    </xf>
    <xf numFmtId="0" fontId="28" fillId="0" borderId="0" xfId="4" applyFont="1" applyAlignment="1">
      <alignment horizontal="center"/>
    </xf>
    <xf numFmtId="0" fontId="25" fillId="0" borderId="5" xfId="4" applyFont="1" applyBorder="1" applyAlignment="1">
      <alignment horizontal="left" indent="2"/>
    </xf>
    <xf numFmtId="5" fontId="29" fillId="0" borderId="6" xfId="4" applyNumberFormat="1" applyFont="1" applyBorder="1" applyAlignment="1">
      <alignment horizontal="left" vertical="center" wrapText="1"/>
    </xf>
    <xf numFmtId="165" fontId="25" fillId="0" borderId="5" xfId="52" applyNumberFormat="1" applyFont="1" applyFill="1" applyBorder="1" applyAlignment="1">
      <alignment horizontal="left" indent="3"/>
    </xf>
    <xf numFmtId="165" fontId="29" fillId="0" borderId="6" xfId="52" applyNumberFormat="1" applyFont="1" applyFill="1" applyBorder="1" applyAlignment="1">
      <alignment horizontal="center" vertical="center"/>
    </xf>
    <xf numFmtId="165" fontId="25" fillId="0" borderId="0" xfId="4" applyNumberFormat="1" applyFont="1"/>
    <xf numFmtId="165" fontId="28" fillId="0" borderId="2" xfId="4" applyNumberFormat="1" applyFont="1" applyBorder="1" applyAlignment="1">
      <alignment horizontal="center"/>
    </xf>
    <xf numFmtId="165" fontId="29" fillId="0" borderId="3" xfId="4" applyNumberFormat="1" applyFont="1" applyBorder="1" applyAlignment="1">
      <alignment horizontal="center" vertical="center" wrapText="1"/>
    </xf>
    <xf numFmtId="165" fontId="25" fillId="0" borderId="0" xfId="52" applyNumberFormat="1" applyFont="1" applyBorder="1" applyAlignment="1">
      <alignment horizontal="left" indent="3"/>
    </xf>
    <xf numFmtId="165" fontId="29" fillId="0" borderId="6" xfId="52" applyNumberFormat="1" applyFont="1" applyBorder="1" applyAlignment="1">
      <alignment horizontal="center" vertical="center"/>
    </xf>
    <xf numFmtId="165" fontId="29" fillId="0" borderId="7" xfId="52" applyNumberFormat="1" applyFont="1" applyBorder="1" applyAlignment="1">
      <alignment horizontal="center" vertical="center"/>
    </xf>
    <xf numFmtId="5" fontId="29" fillId="0" borderId="7" xfId="4" applyNumberFormat="1" applyFont="1" applyBorder="1" applyAlignment="1">
      <alignment vertical="center" wrapText="1"/>
    </xf>
    <xf numFmtId="10" fontId="29" fillId="0" borderId="7" xfId="52" applyNumberFormat="1" applyFont="1" applyBorder="1" applyAlignment="1">
      <alignment vertical="center"/>
    </xf>
    <xf numFmtId="0" fontId="24" fillId="0" borderId="0" xfId="4" applyFont="1" applyAlignment="1">
      <alignment horizontal="center"/>
    </xf>
    <xf numFmtId="0" fontId="26" fillId="0" borderId="0" xfId="4" applyFont="1" applyAlignment="1">
      <alignment horizontal="center"/>
    </xf>
    <xf numFmtId="0" fontId="25" fillId="0" borderId="0" xfId="4" applyFont="1" applyAlignment="1">
      <alignment horizontal="center"/>
    </xf>
    <xf numFmtId="0" fontId="28" fillId="0" borderId="2" xfId="4" applyFont="1" applyBorder="1" applyAlignment="1">
      <alignment horizontal="center"/>
    </xf>
    <xf numFmtId="41" fontId="25" fillId="0" borderId="11" xfId="51" applyNumberFormat="1" applyFont="1" applyFill="1" applyBorder="1"/>
    <xf numFmtId="38" fontId="25" fillId="0" borderId="11" xfId="51" applyNumberFormat="1" applyFont="1" applyFill="1" applyBorder="1"/>
    <xf numFmtId="164" fontId="6" fillId="0" borderId="0" xfId="5" applyNumberFormat="1" applyFont="1" applyAlignment="1">
      <alignment horizontal="right"/>
    </xf>
    <xf numFmtId="0" fontId="30" fillId="0" borderId="0" xfId="5" applyFont="1"/>
    <xf numFmtId="165" fontId="25" fillId="0" borderId="0" xfId="62" applyNumberFormat="1" applyFont="1"/>
    <xf numFmtId="0" fontId="25" fillId="0" borderId="0" xfId="4" applyFont="1" applyAlignment="1">
      <alignment horizontal="centerContinuous"/>
    </xf>
    <xf numFmtId="164" fontId="29" fillId="0" borderId="3" xfId="63" applyNumberFormat="1" applyFont="1" applyBorder="1" applyAlignment="1">
      <alignment horizontal="center" vertical="center" wrapText="1"/>
    </xf>
    <xf numFmtId="164" fontId="29" fillId="0" borderId="0" xfId="63" applyNumberFormat="1" applyFont="1" applyBorder="1" applyAlignment="1">
      <alignment horizontal="center" vertical="center" wrapText="1"/>
    </xf>
    <xf numFmtId="165" fontId="25" fillId="0" borderId="0" xfId="62" applyNumberFormat="1" applyFont="1" applyAlignment="1">
      <alignment vertical="center"/>
    </xf>
    <xf numFmtId="43" fontId="25" fillId="0" borderId="0" xfId="63" applyFont="1" applyBorder="1" applyAlignment="1">
      <alignment vertical="center"/>
    </xf>
    <xf numFmtId="5" fontId="25" fillId="0" borderId="5" xfId="63" applyNumberFormat="1" applyFont="1" applyFill="1" applyBorder="1"/>
    <xf numFmtId="5" fontId="25" fillId="0" borderId="5" xfId="63" applyNumberFormat="1" applyFont="1" applyBorder="1"/>
    <xf numFmtId="41" fontId="25" fillId="0" borderId="5" xfId="63" applyNumberFormat="1" applyFont="1" applyFill="1" applyBorder="1"/>
    <xf numFmtId="10" fontId="25" fillId="0" borderId="5" xfId="62" applyNumberFormat="1" applyFont="1" applyBorder="1" applyAlignment="1">
      <alignment horizontal="left" indent="3"/>
    </xf>
    <xf numFmtId="9" fontId="25" fillId="0" borderId="0" xfId="62" applyFont="1"/>
    <xf numFmtId="164" fontId="25" fillId="0" borderId="0" xfId="63" applyNumberFormat="1" applyFont="1" applyBorder="1"/>
    <xf numFmtId="165" fontId="25" fillId="0" borderId="0" xfId="62" applyNumberFormat="1" applyFont="1" applyBorder="1"/>
    <xf numFmtId="41" fontId="25" fillId="0" borderId="0" xfId="63" applyNumberFormat="1" applyFont="1" applyFill="1" applyBorder="1"/>
    <xf numFmtId="41" fontId="25" fillId="0" borderId="0" xfId="63" applyNumberFormat="1" applyFont="1" applyBorder="1"/>
    <xf numFmtId="10" fontId="25" fillId="0" borderId="0" xfId="62" applyNumberFormat="1" applyFont="1" applyBorder="1" applyAlignment="1">
      <alignment horizontal="left" indent="3"/>
    </xf>
    <xf numFmtId="41" fontId="25" fillId="0" borderId="5" xfId="63" applyNumberFormat="1" applyFont="1" applyBorder="1"/>
    <xf numFmtId="164" fontId="29" fillId="0" borderId="0" xfId="63" applyNumberFormat="1" applyFont="1" applyBorder="1"/>
    <xf numFmtId="165" fontId="29" fillId="0" borderId="0" xfId="62" applyNumberFormat="1" applyFont="1" applyBorder="1"/>
    <xf numFmtId="41" fontId="25" fillId="0" borderId="0" xfId="63" applyNumberFormat="1" applyFont="1" applyFill="1" applyBorder="1" applyAlignment="1">
      <alignment vertical="center"/>
    </xf>
    <xf numFmtId="38" fontId="25" fillId="0" borderId="0" xfId="63" applyNumberFormat="1" applyFont="1" applyFill="1" applyBorder="1"/>
    <xf numFmtId="41" fontId="25" fillId="0" borderId="0" xfId="62" applyNumberFormat="1" applyFont="1" applyFill="1"/>
    <xf numFmtId="38" fontId="25" fillId="0" borderId="5" xfId="63" applyNumberFormat="1" applyFont="1" applyFill="1" applyBorder="1"/>
    <xf numFmtId="38" fontId="25" fillId="0" borderId="0" xfId="63" applyNumberFormat="1" applyFont="1" applyBorder="1"/>
    <xf numFmtId="9" fontId="29" fillId="0" borderId="0" xfId="62" applyFont="1" applyBorder="1"/>
    <xf numFmtId="5" fontId="29" fillId="0" borderId="6" xfId="63" applyNumberFormat="1" applyFont="1" applyBorder="1" applyAlignment="1">
      <alignment vertical="center"/>
    </xf>
    <xf numFmtId="41" fontId="29" fillId="0" borderId="6" xfId="63" applyNumberFormat="1" applyFont="1" applyBorder="1" applyAlignment="1">
      <alignment vertical="center"/>
    </xf>
    <xf numFmtId="10" fontId="29" fillId="0" borderId="6" xfId="62" applyNumberFormat="1" applyFont="1" applyBorder="1" applyAlignment="1">
      <alignment horizontal="center" vertical="center"/>
    </xf>
    <xf numFmtId="10" fontId="29" fillId="0" borderId="0" xfId="62" applyNumberFormat="1" applyFont="1" applyBorder="1"/>
    <xf numFmtId="5" fontId="25" fillId="0" borderId="0" xfId="63" applyNumberFormat="1" applyFont="1" applyFill="1" applyBorder="1"/>
    <xf numFmtId="5" fontId="25" fillId="0" borderId="0" xfId="63" applyNumberFormat="1" applyFont="1" applyBorder="1"/>
    <xf numFmtId="10" fontId="25" fillId="0" borderId="0" xfId="62" applyNumberFormat="1" applyFont="1" applyBorder="1"/>
    <xf numFmtId="10" fontId="25" fillId="0" borderId="0" xfId="4" applyNumberFormat="1" applyFont="1"/>
    <xf numFmtId="5" fontId="29" fillId="0" borderId="7" xfId="63" applyNumberFormat="1" applyFont="1" applyBorder="1" applyAlignment="1">
      <alignment vertical="center"/>
    </xf>
    <xf numFmtId="10" fontId="29" fillId="0" borderId="7" xfId="62" applyNumberFormat="1" applyFont="1" applyBorder="1" applyAlignment="1">
      <alignment horizontal="center" vertical="center"/>
    </xf>
    <xf numFmtId="43" fontId="25" fillId="0" borderId="0" xfId="63" applyFont="1"/>
    <xf numFmtId="38" fontId="25" fillId="0" borderId="0" xfId="51" applyNumberFormat="1" applyFont="1" applyBorder="1"/>
    <xf numFmtId="3" fontId="6" fillId="0" borderId="0" xfId="5" applyNumberFormat="1" applyFont="1" applyAlignment="1">
      <alignment horizontal="center" wrapText="1"/>
    </xf>
    <xf numFmtId="0" fontId="5" fillId="0" borderId="2" xfId="5" applyFont="1" applyBorder="1"/>
    <xf numFmtId="0" fontId="9" fillId="0" borderId="2" xfId="5" applyFont="1" applyBorder="1"/>
    <xf numFmtId="164" fontId="7" fillId="0" borderId="0" xfId="6" applyNumberFormat="1" applyFont="1" applyFill="1" applyBorder="1"/>
    <xf numFmtId="165" fontId="25" fillId="0" borderId="5" xfId="52" applyNumberFormat="1" applyFont="1" applyFill="1" applyBorder="1" applyAlignment="1">
      <alignment horizontal="center"/>
    </xf>
    <xf numFmtId="0" fontId="29" fillId="0" borderId="0" xfId="4" applyFont="1" applyAlignment="1">
      <alignment horizontal="center"/>
    </xf>
    <xf numFmtId="41" fontId="25" fillId="0" borderId="0" xfId="51" applyNumberFormat="1" applyFont="1" applyFill="1" applyBorder="1" applyAlignment="1">
      <alignment horizontal="center"/>
    </xf>
    <xf numFmtId="165" fontId="25" fillId="0" borderId="0" xfId="52" applyNumberFormat="1" applyFont="1" applyFill="1" applyBorder="1" applyAlignment="1">
      <alignment horizontal="center"/>
    </xf>
    <xf numFmtId="0" fontId="25" fillId="0" borderId="0" xfId="4" applyFont="1" applyAlignment="1">
      <alignment horizontal="center" wrapText="1"/>
    </xf>
    <xf numFmtId="5" fontId="25" fillId="0" borderId="0" xfId="51" applyNumberFormat="1" applyFont="1" applyFill="1" applyBorder="1" applyAlignment="1">
      <alignment horizontal="center"/>
    </xf>
    <xf numFmtId="41" fontId="25" fillId="0" borderId="5" xfId="51" applyNumberFormat="1" applyFont="1" applyFill="1" applyBorder="1" applyAlignment="1">
      <alignment horizontal="center"/>
    </xf>
    <xf numFmtId="41" fontId="25" fillId="0" borderId="0" xfId="51" applyNumberFormat="1" applyFont="1" applyBorder="1" applyAlignment="1">
      <alignment horizontal="center"/>
    </xf>
    <xf numFmtId="5" fontId="29" fillId="0" borderId="6" xfId="51" applyNumberFormat="1" applyFont="1" applyBorder="1" applyAlignment="1">
      <alignment horizontal="center" vertical="center"/>
    </xf>
    <xf numFmtId="10" fontId="29" fillId="0" borderId="7" xfId="52" applyNumberFormat="1" applyFont="1" applyBorder="1" applyAlignment="1">
      <alignment horizontal="center" vertical="center"/>
    </xf>
    <xf numFmtId="0" fontId="6" fillId="0" borderId="11" xfId="5" applyFont="1" applyBorder="1"/>
    <xf numFmtId="164" fontId="6" fillId="0" borderId="0" xfId="3" applyNumberFormat="1" applyFont="1" applyBorder="1"/>
    <xf numFmtId="164" fontId="7" fillId="0" borderId="0" xfId="3" applyNumberFormat="1" applyFont="1" applyFill="1" applyBorder="1"/>
    <xf numFmtId="164" fontId="7" fillId="0" borderId="0" xfId="5" applyNumberFormat="1" applyFont="1"/>
    <xf numFmtId="0" fontId="7" fillId="0" borderId="0" xfId="5" applyFont="1" applyAlignment="1">
      <alignment horizontal="center"/>
    </xf>
    <xf numFmtId="10" fontId="7" fillId="0" borderId="0" xfId="10" applyNumberFormat="1" applyFont="1" applyFill="1" applyBorder="1"/>
    <xf numFmtId="166" fontId="5" fillId="0" borderId="8" xfId="5" applyNumberFormat="1" applyFont="1" applyBorder="1" applyAlignment="1">
      <alignment horizontal="centerContinuous"/>
    </xf>
    <xf numFmtId="0" fontId="5" fillId="0" borderId="9" xfId="5" applyFont="1" applyBorder="1" applyAlignment="1">
      <alignment horizontal="centerContinuous"/>
    </xf>
    <xf numFmtId="0" fontId="5" fillId="0" borderId="10" xfId="5" applyFont="1" applyBorder="1" applyAlignment="1">
      <alignment horizontal="centerContinuous"/>
    </xf>
    <xf numFmtId="0" fontId="7" fillId="0" borderId="9" xfId="5" applyFont="1" applyBorder="1" applyAlignment="1">
      <alignment horizontal="centerContinuous"/>
    </xf>
    <xf numFmtId="0" fontId="9" fillId="0" borderId="9" xfId="5" applyFont="1" applyBorder="1" applyAlignment="1">
      <alignment horizontal="centerContinuous"/>
    </xf>
    <xf numFmtId="0" fontId="7" fillId="0" borderId="10" xfId="5" applyFont="1" applyBorder="1" applyAlignment="1">
      <alignment horizontal="centerContinuous"/>
    </xf>
    <xf numFmtId="0" fontId="5" fillId="0" borderId="4" xfId="5" applyFont="1" applyBorder="1" applyAlignment="1">
      <alignment horizontal="center"/>
    </xf>
    <xf numFmtId="0" fontId="6" fillId="0" borderId="5" xfId="5" applyFont="1" applyBorder="1"/>
    <xf numFmtId="164" fontId="7" fillId="0" borderId="5" xfId="5" applyNumberFormat="1" applyFont="1" applyBorder="1"/>
    <xf numFmtId="164" fontId="7" fillId="0" borderId="5" xfId="3" applyNumberFormat="1" applyFont="1" applyFill="1" applyBorder="1"/>
    <xf numFmtId="0" fontId="9" fillId="0" borderId="4" xfId="5" applyFont="1" applyBorder="1" applyAlignment="1">
      <alignment horizontal="center"/>
    </xf>
    <xf numFmtId="164" fontId="7" fillId="0" borderId="11" xfId="3" applyNumberFormat="1" applyFont="1" applyFill="1" applyBorder="1"/>
    <xf numFmtId="164" fontId="7" fillId="0" borderId="0" xfId="10" applyNumberFormat="1" applyFont="1" applyFill="1" applyBorder="1"/>
    <xf numFmtId="164" fontId="10" fillId="0" borderId="0" xfId="10" applyNumberFormat="1" applyFont="1" applyFill="1" applyBorder="1"/>
    <xf numFmtId="164" fontId="7" fillId="0" borderId="5" xfId="10" applyNumberFormat="1" applyFont="1" applyFill="1" applyBorder="1"/>
    <xf numFmtId="0" fontId="28" fillId="0" borderId="2" xfId="4" applyFont="1" applyBorder="1" applyAlignment="1">
      <alignment horizontal="center"/>
    </xf>
    <xf numFmtId="0" fontId="24" fillId="0" borderId="0" xfId="4" applyFont="1" applyAlignment="1">
      <alignment horizontal="center"/>
    </xf>
    <xf numFmtId="0" fontId="26" fillId="0" borderId="0" xfId="4" applyFont="1" applyAlignment="1">
      <alignment horizontal="center"/>
    </xf>
    <xf numFmtId="0" fontId="25" fillId="0" borderId="0" xfId="4" applyFont="1" applyAlignment="1">
      <alignment horizontal="center"/>
    </xf>
  </cellXfs>
  <cellStyles count="64">
    <cellStyle name="Comma" xfId="51" builtinId="3"/>
    <cellStyle name="Comma [0] 2" xfId="11" xr:uid="{00000000-0005-0000-0000-000000000000}"/>
    <cellStyle name="Comma [0] 2 2" xfId="59" xr:uid="{C1E096AF-7294-44E8-ABD5-BA2D4202C880}"/>
    <cellStyle name="Comma 2" xfId="7" xr:uid="{00000000-0005-0000-0000-000001000000}"/>
    <cellStyle name="Comma 2 2" xfId="50" xr:uid="{21C823C4-065D-420C-B310-2986B9DAB270}"/>
    <cellStyle name="Comma 2 2 2" xfId="3" xr:uid="{00000000-0005-0000-0000-000002000000}"/>
    <cellStyle name="Comma 2 2 3" xfId="61" xr:uid="{A1C1AB13-8329-436C-A436-9E663649387E}"/>
    <cellStyle name="Comma 2 3" xfId="57" xr:uid="{84AEBCFB-B24D-44A8-9CC3-3787C88BEA7C}"/>
    <cellStyle name="Comma 3" xfId="63" xr:uid="{045EC3EE-5AAE-477B-ADCA-2623E8366325}"/>
    <cellStyle name="Normal" xfId="0" builtinId="0"/>
    <cellStyle name="Normal 2" xfId="5" xr:uid="{00000000-0005-0000-0000-000004000000}"/>
    <cellStyle name="Normal 2 2" xfId="49" xr:uid="{29E6FE62-44F1-4BCD-B3C6-EECE42026769}"/>
    <cellStyle name="Normal 2 2 2" xfId="1" xr:uid="{00000000-0005-0000-0000-000005000000}"/>
    <cellStyle name="Normal 2 2 3" xfId="60" xr:uid="{1C355C1E-F3F8-49DF-A947-52AD70686C8D}"/>
    <cellStyle name="Normal 2 3" xfId="55" xr:uid="{5D7E2F53-3EC1-4FF6-871B-49FE04F85852}"/>
    <cellStyle name="Normal 6" xfId="2" xr:uid="{00000000-0005-0000-0000-000006000000}"/>
    <cellStyle name="Normal 6 2" xfId="54" xr:uid="{0B84DAF4-BD44-4F0B-A91C-0465C62D1680}"/>
    <cellStyle name="Normal_2008 ISO Transmission Study test v1" xfId="4" xr:uid="{00000000-0005-0000-0000-000007000000}"/>
    <cellStyle name="Normal_2008 ISO Transmission Study test v1 2" xfId="53" xr:uid="{CEC99035-B5C9-42D3-B4E1-ECC858CA755E}"/>
    <cellStyle name="Note 2" xfId="6" xr:uid="{00000000-0005-0000-0000-000009000000}"/>
    <cellStyle name="Note 2 2" xfId="56" xr:uid="{FEB2A919-B872-46D0-A5CC-04B1C8B87A93}"/>
    <cellStyle name="Note 3" xfId="10" xr:uid="{00000000-0005-0000-0000-00000A000000}"/>
    <cellStyle name="Percent" xfId="52" builtinId="5"/>
    <cellStyle name="Percent 2" xfId="8" xr:uid="{00000000-0005-0000-0000-00000B000000}"/>
    <cellStyle name="Percent 2 2" xfId="58" xr:uid="{713002CA-AEFF-4801-9A03-A1914D53EEF7}"/>
    <cellStyle name="Percent 3" xfId="9" xr:uid="{00000000-0005-0000-0000-00000C000000}"/>
    <cellStyle name="Percent 4" xfId="62" xr:uid="{FE8B4549-9B94-4E39-AD8A-FCCF190E0300}"/>
    <cellStyle name="SAPBorder" xfId="30" xr:uid="{00000000-0005-0000-0000-00000D000000}"/>
    <cellStyle name="SAPDataCell" xfId="13" xr:uid="{00000000-0005-0000-0000-00000E000000}"/>
    <cellStyle name="SAPDataTotalCell" xfId="14" xr:uid="{00000000-0005-0000-0000-00000F000000}"/>
    <cellStyle name="SAPDimensionCell" xfId="12" xr:uid="{00000000-0005-0000-0000-000010000000}"/>
    <cellStyle name="SAPEditableDataCell" xfId="15" xr:uid="{00000000-0005-0000-0000-000011000000}"/>
    <cellStyle name="SAPEditableDataTotalCell" xfId="18" xr:uid="{00000000-0005-0000-0000-000012000000}"/>
    <cellStyle name="SAPEmphasized" xfId="38" xr:uid="{00000000-0005-0000-0000-000013000000}"/>
    <cellStyle name="SAPEmphasizedEditableDataCell" xfId="40" xr:uid="{00000000-0005-0000-0000-000014000000}"/>
    <cellStyle name="SAPEmphasizedEditableDataTotalCell" xfId="41" xr:uid="{00000000-0005-0000-0000-000015000000}"/>
    <cellStyle name="SAPEmphasizedLockedDataCell" xfId="44" xr:uid="{00000000-0005-0000-0000-000016000000}"/>
    <cellStyle name="SAPEmphasizedLockedDataTotalCell" xfId="45" xr:uid="{00000000-0005-0000-0000-000017000000}"/>
    <cellStyle name="SAPEmphasizedReadonlyDataCell" xfId="42" xr:uid="{00000000-0005-0000-0000-000018000000}"/>
    <cellStyle name="SAPEmphasizedReadonlyDataTotalCell" xfId="43" xr:uid="{00000000-0005-0000-0000-000019000000}"/>
    <cellStyle name="SAPEmphasizedTotal" xfId="39" xr:uid="{00000000-0005-0000-0000-00001A000000}"/>
    <cellStyle name="SAPError" xfId="48" xr:uid="{00000000-0005-0000-0000-00001B000000}"/>
    <cellStyle name="SAPExceptionLevel1" xfId="21" xr:uid="{00000000-0005-0000-0000-00001C000000}"/>
    <cellStyle name="SAPExceptionLevel2" xfId="22" xr:uid="{00000000-0005-0000-0000-00001D000000}"/>
    <cellStyle name="SAPExceptionLevel3" xfId="23" xr:uid="{00000000-0005-0000-0000-00001E000000}"/>
    <cellStyle name="SAPExceptionLevel4" xfId="24" xr:uid="{00000000-0005-0000-0000-00001F000000}"/>
    <cellStyle name="SAPExceptionLevel5" xfId="25" xr:uid="{00000000-0005-0000-0000-000020000000}"/>
    <cellStyle name="SAPExceptionLevel6" xfId="26" xr:uid="{00000000-0005-0000-0000-000021000000}"/>
    <cellStyle name="SAPExceptionLevel7" xfId="27" xr:uid="{00000000-0005-0000-0000-000022000000}"/>
    <cellStyle name="SAPExceptionLevel8" xfId="28" xr:uid="{00000000-0005-0000-0000-000023000000}"/>
    <cellStyle name="SAPExceptionLevel9" xfId="29" xr:uid="{00000000-0005-0000-0000-000024000000}"/>
    <cellStyle name="SAPFormula" xfId="47" xr:uid="{00000000-0005-0000-0000-000025000000}"/>
    <cellStyle name="SAPHierarchyCell0" xfId="33" xr:uid="{00000000-0005-0000-0000-000026000000}"/>
    <cellStyle name="SAPHierarchyCell1" xfId="34" xr:uid="{00000000-0005-0000-0000-000027000000}"/>
    <cellStyle name="SAPHierarchyCell2" xfId="35" xr:uid="{00000000-0005-0000-0000-000028000000}"/>
    <cellStyle name="SAPHierarchyCell3" xfId="36" xr:uid="{00000000-0005-0000-0000-000029000000}"/>
    <cellStyle name="SAPHierarchyCell4" xfId="37" xr:uid="{00000000-0005-0000-0000-00002A000000}"/>
    <cellStyle name="SAPLockedDataCell" xfId="17" xr:uid="{00000000-0005-0000-0000-00002B000000}"/>
    <cellStyle name="SAPLockedDataTotalCell" xfId="20" xr:uid="{00000000-0005-0000-0000-00002C000000}"/>
    <cellStyle name="SAPMemberCell" xfId="31" xr:uid="{00000000-0005-0000-0000-00002D000000}"/>
    <cellStyle name="SAPMemberTotalCell" xfId="32" xr:uid="{00000000-0005-0000-0000-00002E000000}"/>
    <cellStyle name="SAPMessageText" xfId="46" xr:uid="{00000000-0005-0000-0000-00002F000000}"/>
    <cellStyle name="SAPReadonlyDataCell" xfId="16" xr:uid="{00000000-0005-0000-0000-000030000000}"/>
    <cellStyle name="SAPReadonlyDataTotalCell" xfId="19" xr:uid="{00000000-0005-0000-0000-000031000000}"/>
  </cellStyles>
  <dxfs count="0"/>
  <tableStyles count="0" defaultTableStyle="TableStyleMedium2" defaultPivotStyle="PivotStyleLight16"/>
  <colors>
    <mruColors>
      <color rgb="FFCCFFCC"/>
      <color rgb="FFFF99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P52"/>
  <sheetViews>
    <sheetView showGridLines="0" tabSelected="1" zoomScale="83" zoomScaleNormal="83" workbookViewId="0">
      <selection activeCell="B2" sqref="B2"/>
    </sheetView>
  </sheetViews>
  <sheetFormatPr defaultColWidth="9.140625" defaultRowHeight="12.75" x14ac:dyDescent="0.2"/>
  <cols>
    <col min="1" max="1" width="9.140625" style="1"/>
    <col min="2" max="2" width="2.28515625" style="1" customWidth="1"/>
    <col min="3" max="3" width="11.85546875" style="2" bestFit="1" customWidth="1"/>
    <col min="4" max="6" width="16" style="1" customWidth="1"/>
    <col min="7" max="7" width="16.85546875" style="1" bestFit="1" customWidth="1"/>
    <col min="8" max="8" width="17.140625" style="1" bestFit="1" customWidth="1"/>
    <col min="9" max="13" width="16" style="1" customWidth="1"/>
    <col min="14" max="14" width="14.28515625" style="1" bestFit="1" customWidth="1"/>
    <col min="15" max="15" width="15.42578125" style="1" bestFit="1" customWidth="1"/>
    <col min="16" max="16" width="14.28515625" style="1" bestFit="1" customWidth="1"/>
    <col min="17" max="17" width="19.140625" style="1" bestFit="1" customWidth="1"/>
    <col min="18" max="18" width="15.85546875" style="1" bestFit="1" customWidth="1"/>
    <col min="19" max="19" width="10.5703125" style="1" bestFit="1" customWidth="1"/>
    <col min="20" max="20" width="11.7109375" style="1" bestFit="1" customWidth="1"/>
    <col min="21" max="21" width="13.28515625" style="1" bestFit="1" customWidth="1"/>
    <col min="22" max="22" width="9.140625" style="1"/>
    <col min="23" max="23" width="11" style="1" bestFit="1" customWidth="1"/>
    <col min="24" max="27" width="11.7109375" style="1" bestFit="1" customWidth="1"/>
    <col min="28" max="28" width="9" style="1" bestFit="1" customWidth="1"/>
    <col min="29" max="29" width="10.5703125" style="1" bestFit="1" customWidth="1"/>
    <col min="30" max="30" width="11.7109375" style="1" bestFit="1" customWidth="1"/>
    <col min="31" max="31" width="9.140625" style="1"/>
    <col min="32" max="32" width="12.42578125" style="1" bestFit="1" customWidth="1"/>
    <col min="33" max="37" width="11.7109375" style="1" bestFit="1" customWidth="1"/>
    <col min="38" max="38" width="10.5703125" style="1" bestFit="1" customWidth="1"/>
    <col min="39" max="39" width="11.7109375" style="1" bestFit="1" customWidth="1"/>
    <col min="40" max="40" width="9.140625" style="1"/>
    <col min="41" max="41" width="10.5703125" style="1" bestFit="1" customWidth="1"/>
    <col min="42" max="42" width="11.7109375" style="1" bestFit="1" customWidth="1"/>
    <col min="43" max="43" width="14.7109375" style="1" bestFit="1" customWidth="1"/>
    <col min="44" max="47" width="13.7109375" style="1" bestFit="1" customWidth="1"/>
    <col min="48" max="48" width="13.28515625" style="1" bestFit="1" customWidth="1"/>
    <col min="49" max="50" width="12.5703125" style="1" bestFit="1" customWidth="1"/>
    <col min="51" max="16384" width="9.140625" style="1"/>
  </cols>
  <sheetData>
    <row r="2" spans="2:16" x14ac:dyDescent="0.2">
      <c r="B2" s="4" t="s">
        <v>3</v>
      </c>
      <c r="C2" s="20"/>
      <c r="D2" s="4"/>
      <c r="E2" s="4"/>
    </row>
    <row r="3" spans="2:16" ht="13.5" thickBot="1" x14ac:dyDescent="0.25">
      <c r="B3" s="132" t="s">
        <v>4</v>
      </c>
      <c r="C3" s="133"/>
      <c r="D3" s="132"/>
      <c r="E3" s="132"/>
    </row>
    <row r="5" spans="2:16" x14ac:dyDescent="0.2">
      <c r="B5" s="4" t="s">
        <v>5</v>
      </c>
    </row>
    <row r="6" spans="2:16" x14ac:dyDescent="0.2">
      <c r="D6" s="5">
        <v>350.1</v>
      </c>
      <c r="E6" s="5">
        <v>350.2</v>
      </c>
      <c r="F6" s="5">
        <v>352</v>
      </c>
      <c r="G6" s="5">
        <v>353</v>
      </c>
      <c r="H6" s="5">
        <v>354</v>
      </c>
      <c r="I6" s="5">
        <v>355</v>
      </c>
      <c r="J6" s="5">
        <v>356</v>
      </c>
      <c r="K6" s="5">
        <v>357</v>
      </c>
      <c r="L6" s="5">
        <v>358</v>
      </c>
      <c r="M6" s="5">
        <v>359</v>
      </c>
    </row>
    <row r="7" spans="2:16" x14ac:dyDescent="0.2">
      <c r="C7" s="6">
        <v>44531</v>
      </c>
      <c r="D7" s="134">
        <v>142939842.84999999</v>
      </c>
      <c r="E7" s="134">
        <v>238520369.92000002</v>
      </c>
      <c r="F7" s="134">
        <v>1306459912.5</v>
      </c>
      <c r="G7" s="134">
        <v>7245331488.8000002</v>
      </c>
      <c r="H7" s="134">
        <v>2528290970.4000001</v>
      </c>
      <c r="I7" s="134">
        <v>2024504619.23</v>
      </c>
      <c r="J7" s="134">
        <v>2065980163.6800001</v>
      </c>
      <c r="K7" s="134">
        <v>329224124.37</v>
      </c>
      <c r="L7" s="134">
        <v>403637835.60000002</v>
      </c>
      <c r="M7" s="134">
        <v>246891224.33000001</v>
      </c>
      <c r="N7" s="7"/>
      <c r="O7" s="7"/>
      <c r="P7" s="7"/>
    </row>
    <row r="8" spans="2:16" x14ac:dyDescent="0.2">
      <c r="C8" s="6">
        <f>EDATE(C7,1)</f>
        <v>44562</v>
      </c>
      <c r="D8" s="134">
        <v>142935691.41</v>
      </c>
      <c r="E8" s="134">
        <v>238519209.59</v>
      </c>
      <c r="F8" s="134">
        <v>1313325035.7699997</v>
      </c>
      <c r="G8" s="134">
        <v>7255700565.5999994</v>
      </c>
      <c r="H8" s="134">
        <v>2530418354.71</v>
      </c>
      <c r="I8" s="134">
        <v>2042161406.9100001</v>
      </c>
      <c r="J8" s="134">
        <v>2091176956.1900001</v>
      </c>
      <c r="K8" s="134">
        <v>329224124.37</v>
      </c>
      <c r="L8" s="134">
        <v>404318334.99000001</v>
      </c>
      <c r="M8" s="134">
        <v>247242086.46000001</v>
      </c>
      <c r="N8" s="7"/>
      <c r="O8" s="7"/>
      <c r="P8" s="7"/>
    </row>
    <row r="9" spans="2:16" x14ac:dyDescent="0.2">
      <c r="C9" s="6">
        <f t="shared" ref="C9:C19" si="0">EDATE(C8,1)</f>
        <v>44593</v>
      </c>
      <c r="D9" s="134">
        <v>142942574.66</v>
      </c>
      <c r="E9" s="134">
        <v>238520599.81999999</v>
      </c>
      <c r="F9" s="134">
        <v>1326381494.0099998</v>
      </c>
      <c r="G9" s="134">
        <v>7259095216.1700001</v>
      </c>
      <c r="H9" s="134">
        <v>2550197152.8600001</v>
      </c>
      <c r="I9" s="134">
        <v>2045378987.1100001</v>
      </c>
      <c r="J9" s="134">
        <v>2118661562.6200001</v>
      </c>
      <c r="K9" s="134">
        <v>329228301.70999998</v>
      </c>
      <c r="L9" s="134">
        <v>406750948.27999997</v>
      </c>
      <c r="M9" s="134">
        <v>250121451.77000001</v>
      </c>
      <c r="N9" s="7"/>
      <c r="O9" s="7"/>
      <c r="P9" s="7"/>
    </row>
    <row r="10" spans="2:16" x14ac:dyDescent="0.2">
      <c r="C10" s="6">
        <f t="shared" si="0"/>
        <v>44621</v>
      </c>
      <c r="D10" s="134">
        <v>140852154.36000001</v>
      </c>
      <c r="E10" s="134">
        <v>238541636.55000001</v>
      </c>
      <c r="F10" s="134">
        <v>1337143401.2999997</v>
      </c>
      <c r="G10" s="134">
        <v>7289991600.8999996</v>
      </c>
      <c r="H10" s="134">
        <v>2550165121.3699999</v>
      </c>
      <c r="I10" s="134">
        <v>2057183375.75</v>
      </c>
      <c r="J10" s="134">
        <v>2120069462.3800001</v>
      </c>
      <c r="K10" s="134">
        <v>329228312.63999999</v>
      </c>
      <c r="L10" s="134">
        <v>406835484.02999997</v>
      </c>
      <c r="M10" s="134">
        <v>250161100.03999999</v>
      </c>
      <c r="N10" s="7"/>
      <c r="O10" s="7"/>
      <c r="P10" s="7"/>
    </row>
    <row r="11" spans="2:16" x14ac:dyDescent="0.2">
      <c r="C11" s="6">
        <f t="shared" si="0"/>
        <v>44652</v>
      </c>
      <c r="D11" s="134">
        <v>140852036.13</v>
      </c>
      <c r="E11" s="134">
        <v>238541940.55000001</v>
      </c>
      <c r="F11" s="134">
        <v>1339908128.9000001</v>
      </c>
      <c r="G11" s="134">
        <v>7317418456.5100002</v>
      </c>
      <c r="H11" s="134">
        <v>2555375018.3600001</v>
      </c>
      <c r="I11" s="134">
        <v>2067602191.4300001</v>
      </c>
      <c r="J11" s="134">
        <v>2128094758.77</v>
      </c>
      <c r="K11" s="134">
        <v>329228312.63999999</v>
      </c>
      <c r="L11" s="134">
        <v>409044059.41000003</v>
      </c>
      <c r="M11" s="134">
        <v>250693833.32999998</v>
      </c>
      <c r="N11" s="7"/>
      <c r="O11" s="7"/>
      <c r="P11" s="7"/>
    </row>
    <row r="12" spans="2:16" x14ac:dyDescent="0.2">
      <c r="C12" s="6">
        <f t="shared" si="0"/>
        <v>44682</v>
      </c>
      <c r="D12" s="134">
        <v>140850858.11000001</v>
      </c>
      <c r="E12" s="134">
        <v>238555138.47000003</v>
      </c>
      <c r="F12" s="134">
        <v>1386629314.3800001</v>
      </c>
      <c r="G12" s="134">
        <v>7536586520.0500002</v>
      </c>
      <c r="H12" s="134">
        <v>2571007361.8600001</v>
      </c>
      <c r="I12" s="134">
        <v>2092972098.6800001</v>
      </c>
      <c r="J12" s="134">
        <v>2180596543.2400002</v>
      </c>
      <c r="K12" s="134">
        <v>329678631.48000002</v>
      </c>
      <c r="L12" s="134">
        <v>409219080.81999999</v>
      </c>
      <c r="M12" s="134">
        <v>251197236.20999998</v>
      </c>
      <c r="N12" s="7"/>
      <c r="O12" s="7"/>
      <c r="P12" s="7"/>
    </row>
    <row r="13" spans="2:16" x14ac:dyDescent="0.2">
      <c r="C13" s="6">
        <f t="shared" si="0"/>
        <v>44713</v>
      </c>
      <c r="D13" s="134">
        <v>140859164.50999999</v>
      </c>
      <c r="E13" s="134">
        <v>238568742.26000002</v>
      </c>
      <c r="F13" s="134">
        <v>1389954172.24</v>
      </c>
      <c r="G13" s="134">
        <v>7604997806.9899998</v>
      </c>
      <c r="H13" s="134">
        <v>2574106727.7600002</v>
      </c>
      <c r="I13" s="134">
        <v>2103806081.5900002</v>
      </c>
      <c r="J13" s="134">
        <v>2188485006.0999999</v>
      </c>
      <c r="K13" s="134">
        <v>329669695.80000001</v>
      </c>
      <c r="L13" s="134">
        <v>409318259.57999998</v>
      </c>
      <c r="M13" s="134">
        <v>251387053.94</v>
      </c>
      <c r="N13" s="7"/>
      <c r="O13" s="7"/>
      <c r="P13" s="7"/>
    </row>
    <row r="14" spans="2:16" x14ac:dyDescent="0.2">
      <c r="C14" s="6">
        <f t="shared" si="0"/>
        <v>44743</v>
      </c>
      <c r="D14" s="134">
        <v>140862316.74000001</v>
      </c>
      <c r="E14" s="134">
        <v>239745816.51000002</v>
      </c>
      <c r="F14" s="134">
        <v>1390720296.53</v>
      </c>
      <c r="G14" s="134">
        <v>7633408116.7700005</v>
      </c>
      <c r="H14" s="134">
        <v>2574115584.3099999</v>
      </c>
      <c r="I14" s="134">
        <v>2273229877.98</v>
      </c>
      <c r="J14" s="134">
        <v>2211744496.1300001</v>
      </c>
      <c r="K14" s="134">
        <v>329671480.04000002</v>
      </c>
      <c r="L14" s="134">
        <v>433271358.25999999</v>
      </c>
      <c r="M14" s="134">
        <v>251524847.56</v>
      </c>
      <c r="N14" s="7"/>
      <c r="O14" s="7"/>
      <c r="P14" s="7"/>
    </row>
    <row r="15" spans="2:16" x14ac:dyDescent="0.2">
      <c r="C15" s="6">
        <f t="shared" si="0"/>
        <v>44774</v>
      </c>
      <c r="D15" s="134">
        <v>140862049.25999999</v>
      </c>
      <c r="E15" s="134">
        <v>240672455.08000001</v>
      </c>
      <c r="F15" s="134">
        <v>1379840872.5</v>
      </c>
      <c r="G15" s="134">
        <v>7630770279.3099995</v>
      </c>
      <c r="H15" s="134">
        <v>2583780686.1100001</v>
      </c>
      <c r="I15" s="134">
        <v>2290789507.3399997</v>
      </c>
      <c r="J15" s="134">
        <v>2205034784.1800003</v>
      </c>
      <c r="K15" s="134">
        <v>329663882.29000002</v>
      </c>
      <c r="L15" s="134">
        <v>433471983.33999997</v>
      </c>
      <c r="M15" s="134">
        <v>251593615.04999998</v>
      </c>
      <c r="N15" s="7"/>
      <c r="O15" s="7"/>
      <c r="P15" s="7"/>
    </row>
    <row r="16" spans="2:16" x14ac:dyDescent="0.2">
      <c r="C16" s="6">
        <f t="shared" si="0"/>
        <v>44805</v>
      </c>
      <c r="D16" s="134">
        <v>140858537.06999999</v>
      </c>
      <c r="E16" s="134">
        <v>240925412.69000003</v>
      </c>
      <c r="F16" s="134">
        <v>1385076910.21</v>
      </c>
      <c r="G16" s="134">
        <v>7648958510.9700003</v>
      </c>
      <c r="H16" s="134">
        <v>2591025515.3400002</v>
      </c>
      <c r="I16" s="134">
        <v>2310982723.04</v>
      </c>
      <c r="J16" s="134">
        <v>2190169718.4000001</v>
      </c>
      <c r="K16" s="134">
        <v>329663918.31999999</v>
      </c>
      <c r="L16" s="134">
        <v>433406320.14999998</v>
      </c>
      <c r="M16" s="134">
        <v>251613545.63999999</v>
      </c>
      <c r="N16" s="7"/>
      <c r="O16" s="7"/>
      <c r="P16" s="7"/>
    </row>
    <row r="17" spans="2:16" x14ac:dyDescent="0.2">
      <c r="C17" s="6">
        <f t="shared" si="0"/>
        <v>44835</v>
      </c>
      <c r="D17" s="134">
        <v>140858537.06999999</v>
      </c>
      <c r="E17" s="134">
        <v>241009518.82000002</v>
      </c>
      <c r="F17" s="134">
        <v>1391063395.6300001</v>
      </c>
      <c r="G17" s="134">
        <v>7655053651.3399992</v>
      </c>
      <c r="H17" s="134">
        <v>2595706229.8499999</v>
      </c>
      <c r="I17" s="134">
        <v>2332316810.6099997</v>
      </c>
      <c r="J17" s="134">
        <v>2186513683.6300001</v>
      </c>
      <c r="K17" s="134">
        <v>330283126.27999997</v>
      </c>
      <c r="L17" s="134">
        <v>436162857.05000001</v>
      </c>
      <c r="M17" s="134">
        <v>251618654.48999998</v>
      </c>
      <c r="N17" s="7"/>
      <c r="O17" s="7"/>
      <c r="P17" s="7"/>
    </row>
    <row r="18" spans="2:16" x14ac:dyDescent="0.2">
      <c r="C18" s="6">
        <f t="shared" si="0"/>
        <v>44866</v>
      </c>
      <c r="D18" s="134">
        <v>138619172.72999999</v>
      </c>
      <c r="E18" s="134">
        <v>241061209.15000001</v>
      </c>
      <c r="F18" s="134">
        <v>1392828866.71</v>
      </c>
      <c r="G18" s="134">
        <v>7662943838.1000004</v>
      </c>
      <c r="H18" s="134">
        <v>2598037667.02</v>
      </c>
      <c r="I18" s="134">
        <v>2347259253.3999996</v>
      </c>
      <c r="J18" s="134">
        <v>2188158720.9200001</v>
      </c>
      <c r="K18" s="134">
        <v>330283969.77999997</v>
      </c>
      <c r="L18" s="134">
        <v>436207733.23000002</v>
      </c>
      <c r="M18" s="134">
        <v>251626154.94</v>
      </c>
      <c r="N18" s="7"/>
      <c r="O18" s="7"/>
      <c r="P18" s="7"/>
    </row>
    <row r="19" spans="2:16" x14ac:dyDescent="0.2">
      <c r="C19" s="6">
        <f t="shared" si="0"/>
        <v>44896</v>
      </c>
      <c r="D19" s="134">
        <v>138619566.78</v>
      </c>
      <c r="E19" s="134">
        <v>241067963.66</v>
      </c>
      <c r="F19" s="134">
        <v>1398451730.0799999</v>
      </c>
      <c r="G19" s="134">
        <v>7695764722.4900007</v>
      </c>
      <c r="H19" s="134">
        <v>2598053333.9300003</v>
      </c>
      <c r="I19" s="134">
        <v>2365912986.04</v>
      </c>
      <c r="J19" s="134">
        <v>2191977443.9900002</v>
      </c>
      <c r="K19" s="134">
        <v>330140962.74000001</v>
      </c>
      <c r="L19" s="134">
        <v>437739242.56</v>
      </c>
      <c r="M19" s="134">
        <v>251650169.70999998</v>
      </c>
    </row>
    <row r="21" spans="2:16" x14ac:dyDescent="0.2">
      <c r="B21" s="4" t="s">
        <v>6</v>
      </c>
    </row>
    <row r="22" spans="2:16" x14ac:dyDescent="0.2">
      <c r="D22" s="5">
        <v>350.1</v>
      </c>
      <c r="E22" s="5">
        <v>350.2</v>
      </c>
      <c r="F22" s="5">
        <v>352</v>
      </c>
      <c r="G22" s="5">
        <v>353</v>
      </c>
      <c r="H22" s="5">
        <v>354</v>
      </c>
      <c r="I22" s="5">
        <v>355</v>
      </c>
      <c r="J22" s="5">
        <v>356</v>
      </c>
      <c r="K22" s="5">
        <v>357</v>
      </c>
      <c r="L22" s="5">
        <v>358</v>
      </c>
      <c r="M22" s="5">
        <v>359</v>
      </c>
    </row>
    <row r="23" spans="2:16" x14ac:dyDescent="0.2">
      <c r="C23" s="6">
        <f>C7</f>
        <v>44531</v>
      </c>
      <c r="D23" s="134">
        <v>24279600.040299989</v>
      </c>
      <c r="E23" s="134">
        <v>105194230.54999995</v>
      </c>
      <c r="F23" s="134">
        <v>334556751.23971039</v>
      </c>
      <c r="G23" s="134">
        <v>1335607892.1635432</v>
      </c>
      <c r="H23" s="134">
        <v>1855302739.4018271</v>
      </c>
      <c r="I23" s="134">
        <v>199719028.94000006</v>
      </c>
      <c r="J23" s="134">
        <v>936206857.51719689</v>
      </c>
      <c r="K23" s="134">
        <v>215105175.0500001</v>
      </c>
      <c r="L23" s="134">
        <v>57166296.429999992</v>
      </c>
      <c r="M23" s="134">
        <v>194733685.8905918</v>
      </c>
    </row>
    <row r="24" spans="2:16" x14ac:dyDescent="0.2">
      <c r="C24" s="6">
        <f t="shared" ref="C24:C35" si="1">C8</f>
        <v>44562</v>
      </c>
      <c r="D24" s="134">
        <v>24278711.780299991</v>
      </c>
      <c r="E24" s="134">
        <v>105195118.80999997</v>
      </c>
      <c r="F24" s="134">
        <v>334556895.11298037</v>
      </c>
      <c r="G24" s="134">
        <v>1336215768.1784611</v>
      </c>
      <c r="H24" s="134">
        <v>1855413103.9418271</v>
      </c>
      <c r="I24" s="134">
        <v>199750142.56000006</v>
      </c>
      <c r="J24" s="134">
        <v>936293213.68719697</v>
      </c>
      <c r="K24" s="134">
        <v>215105175.0500001</v>
      </c>
      <c r="L24" s="134">
        <v>57166296.429999992</v>
      </c>
      <c r="M24" s="134">
        <v>194764988.99059176</v>
      </c>
    </row>
    <row r="25" spans="2:16" x14ac:dyDescent="0.2">
      <c r="C25" s="6">
        <f t="shared" si="1"/>
        <v>44593</v>
      </c>
      <c r="D25" s="134">
        <v>24285595.130299993</v>
      </c>
      <c r="E25" s="134">
        <v>105195118.80999997</v>
      </c>
      <c r="F25" s="134">
        <v>334556972.83143836</v>
      </c>
      <c r="G25" s="134">
        <v>1336681645.5056472</v>
      </c>
      <c r="H25" s="134">
        <v>1855566246.8618267</v>
      </c>
      <c r="I25" s="134">
        <v>199792972.36000007</v>
      </c>
      <c r="J25" s="134">
        <v>936412866.10719693</v>
      </c>
      <c r="K25" s="134">
        <v>215105175.0500001</v>
      </c>
      <c r="L25" s="134">
        <v>57166296.429999992</v>
      </c>
      <c r="M25" s="134">
        <v>194808144.21059179</v>
      </c>
    </row>
    <row r="26" spans="2:16" x14ac:dyDescent="0.2">
      <c r="C26" s="6">
        <f t="shared" si="1"/>
        <v>44621</v>
      </c>
      <c r="D26" s="134">
        <v>22969315.459199995</v>
      </c>
      <c r="E26" s="134">
        <v>105195485.63999996</v>
      </c>
      <c r="F26" s="134">
        <v>334557376.43769437</v>
      </c>
      <c r="G26" s="134">
        <v>1337305115.402307</v>
      </c>
      <c r="H26" s="134">
        <v>1855650605.1118267</v>
      </c>
      <c r="I26" s="134">
        <v>199817994.28000009</v>
      </c>
      <c r="J26" s="134">
        <v>936480698.82719707</v>
      </c>
      <c r="K26" s="134">
        <v>215105175.0500001</v>
      </c>
      <c r="L26" s="134">
        <v>57166296.429999992</v>
      </c>
      <c r="M26" s="134">
        <v>194832609.17059177</v>
      </c>
    </row>
    <row r="27" spans="2:16" x14ac:dyDescent="0.2">
      <c r="C27" s="6">
        <f t="shared" si="1"/>
        <v>44652</v>
      </c>
      <c r="D27" s="134">
        <v>22969197.229199991</v>
      </c>
      <c r="E27" s="134">
        <v>105195603.86999997</v>
      </c>
      <c r="F27" s="134">
        <v>334560000.60901439</v>
      </c>
      <c r="G27" s="134">
        <v>1337353498.6040132</v>
      </c>
      <c r="H27" s="134">
        <v>1855772641.1518271</v>
      </c>
      <c r="I27" s="134">
        <v>199851622.50000006</v>
      </c>
      <c r="J27" s="134">
        <v>936575473.5071969</v>
      </c>
      <c r="K27" s="134">
        <v>215105175.0500001</v>
      </c>
      <c r="L27" s="134">
        <v>57166296.429999992</v>
      </c>
      <c r="M27" s="134">
        <v>194866744.29059178</v>
      </c>
    </row>
    <row r="28" spans="2:16" x14ac:dyDescent="0.2">
      <c r="C28" s="6">
        <f t="shared" si="1"/>
        <v>44682</v>
      </c>
      <c r="D28" s="134">
        <v>22969197.229199991</v>
      </c>
      <c r="E28" s="134">
        <v>105195603.86999997</v>
      </c>
      <c r="F28" s="134">
        <v>371588150.28409839</v>
      </c>
      <c r="G28" s="134">
        <v>1516589769.9462471</v>
      </c>
      <c r="H28" s="134">
        <v>1861153928.771827</v>
      </c>
      <c r="I28" s="134">
        <v>199864301.57000008</v>
      </c>
      <c r="J28" s="134">
        <v>938862160.32719684</v>
      </c>
      <c r="K28" s="134">
        <v>215105175.0500001</v>
      </c>
      <c r="L28" s="134">
        <v>57166296.429999992</v>
      </c>
      <c r="M28" s="134">
        <v>194878628.86059177</v>
      </c>
    </row>
    <row r="29" spans="2:16" x14ac:dyDescent="0.2">
      <c r="C29" s="6">
        <f t="shared" si="1"/>
        <v>44713</v>
      </c>
      <c r="D29" s="134">
        <v>22977503.629199989</v>
      </c>
      <c r="E29" s="134">
        <v>105195603.86999997</v>
      </c>
      <c r="F29" s="134">
        <v>372108949.31109834</v>
      </c>
      <c r="G29" s="134">
        <v>1519179868.0155792</v>
      </c>
      <c r="H29" s="134">
        <v>1862702420.2518263</v>
      </c>
      <c r="I29" s="134">
        <v>200041947.61000007</v>
      </c>
      <c r="J29" s="134">
        <v>947452785.81719685</v>
      </c>
      <c r="K29" s="134">
        <v>215105175.0500001</v>
      </c>
      <c r="L29" s="134">
        <v>57166296.429999992</v>
      </c>
      <c r="M29" s="134">
        <v>195056871.12059182</v>
      </c>
    </row>
    <row r="30" spans="2:16" x14ac:dyDescent="0.2">
      <c r="C30" s="6">
        <f t="shared" si="1"/>
        <v>44743</v>
      </c>
      <c r="D30" s="134">
        <v>22980655.859199993</v>
      </c>
      <c r="E30" s="134">
        <v>106295040.99999994</v>
      </c>
      <c r="F30" s="134">
        <v>372710041.32181638</v>
      </c>
      <c r="G30" s="134">
        <v>1522027634.0603189</v>
      </c>
      <c r="H30" s="134">
        <v>1862736429.7718265</v>
      </c>
      <c r="I30" s="134">
        <v>200050313.11000007</v>
      </c>
      <c r="J30" s="134">
        <v>947560877.12719703</v>
      </c>
      <c r="K30" s="134">
        <v>215105175.0500001</v>
      </c>
      <c r="L30" s="134">
        <v>57166296.429999992</v>
      </c>
      <c r="M30" s="134">
        <v>195065268.37059182</v>
      </c>
    </row>
    <row r="31" spans="2:16" x14ac:dyDescent="0.2">
      <c r="C31" s="6">
        <f t="shared" si="1"/>
        <v>44774</v>
      </c>
      <c r="D31" s="134">
        <v>22981552.279199995</v>
      </c>
      <c r="E31" s="134">
        <v>106303270.52999997</v>
      </c>
      <c r="F31" s="134">
        <v>372880163.07872838</v>
      </c>
      <c r="G31" s="134">
        <v>1522853803.5775969</v>
      </c>
      <c r="H31" s="134">
        <v>1862911349.7018266</v>
      </c>
      <c r="I31" s="134">
        <v>200101098.75000009</v>
      </c>
      <c r="J31" s="134">
        <v>947687018.28719711</v>
      </c>
      <c r="K31" s="134">
        <v>215105175.0500001</v>
      </c>
      <c r="L31" s="134">
        <v>57166296.429999992</v>
      </c>
      <c r="M31" s="134">
        <v>195116246.7005918</v>
      </c>
    </row>
    <row r="32" spans="2:16" x14ac:dyDescent="0.2">
      <c r="C32" s="6">
        <f t="shared" si="1"/>
        <v>44805</v>
      </c>
      <c r="D32" s="134">
        <v>22981494.299199991</v>
      </c>
      <c r="E32" s="134">
        <v>106303328.50999996</v>
      </c>
      <c r="F32" s="134">
        <v>373644921.99876636</v>
      </c>
      <c r="G32" s="134">
        <v>1526570536.653861</v>
      </c>
      <c r="H32" s="134">
        <v>1862946486.0318265</v>
      </c>
      <c r="I32" s="134">
        <v>200110044.14000008</v>
      </c>
      <c r="J32" s="134">
        <v>947822136.14719701</v>
      </c>
      <c r="K32" s="134">
        <v>215105175.0500001</v>
      </c>
      <c r="L32" s="134">
        <v>57166296.429999992</v>
      </c>
      <c r="M32" s="134">
        <v>195125226.0205918</v>
      </c>
    </row>
    <row r="33" spans="2:14" x14ac:dyDescent="0.2">
      <c r="C33" s="6">
        <f t="shared" si="1"/>
        <v>44835</v>
      </c>
      <c r="D33" s="134">
        <v>22981494.299199991</v>
      </c>
      <c r="E33" s="134">
        <v>106307698.90999997</v>
      </c>
      <c r="F33" s="134">
        <v>374088437.49259233</v>
      </c>
      <c r="G33" s="134">
        <v>1528684172.081357</v>
      </c>
      <c r="H33" s="134">
        <v>1862975304.8918266</v>
      </c>
      <c r="I33" s="134">
        <v>200116621.96000007</v>
      </c>
      <c r="J33" s="134">
        <v>947904392.69719696</v>
      </c>
      <c r="K33" s="134">
        <v>215105175.0500001</v>
      </c>
      <c r="L33" s="134">
        <v>57166296.429999992</v>
      </c>
      <c r="M33" s="134">
        <v>195131922.47059178</v>
      </c>
    </row>
    <row r="34" spans="2:14" x14ac:dyDescent="0.2">
      <c r="C34" s="6">
        <f t="shared" si="1"/>
        <v>44866</v>
      </c>
      <c r="D34" s="134">
        <v>21577142.847499993</v>
      </c>
      <c r="E34" s="134">
        <v>106307698.90999997</v>
      </c>
      <c r="F34" s="134">
        <v>374378658.93644035</v>
      </c>
      <c r="G34" s="134">
        <v>1530124189.5909512</v>
      </c>
      <c r="H34" s="134">
        <v>1863877517.9918265</v>
      </c>
      <c r="I34" s="134">
        <v>199671826.97000006</v>
      </c>
      <c r="J34" s="134">
        <v>947745103.69719696</v>
      </c>
      <c r="K34" s="134">
        <v>215105175.0500001</v>
      </c>
      <c r="L34" s="134">
        <v>57166296.429999992</v>
      </c>
      <c r="M34" s="134">
        <v>195137081.19059181</v>
      </c>
    </row>
    <row r="35" spans="2:14" x14ac:dyDescent="0.2">
      <c r="C35" s="6">
        <f t="shared" si="1"/>
        <v>44896</v>
      </c>
      <c r="D35" s="134">
        <v>21577536.897499993</v>
      </c>
      <c r="E35" s="134">
        <v>106313347.43999997</v>
      </c>
      <c r="F35" s="134">
        <v>374601668.92644036</v>
      </c>
      <c r="G35" s="134">
        <v>1531320208.4109511</v>
      </c>
      <c r="H35" s="134">
        <v>1864153033.7418265</v>
      </c>
      <c r="I35" s="134">
        <v>199684264.79000008</v>
      </c>
      <c r="J35" s="134">
        <v>948888806.94719696</v>
      </c>
      <c r="K35" s="134">
        <v>215105175.0500001</v>
      </c>
      <c r="L35" s="134">
        <v>57166296.429999992</v>
      </c>
      <c r="M35" s="134">
        <v>195149562.32059181</v>
      </c>
    </row>
    <row r="37" spans="2:14" x14ac:dyDescent="0.2">
      <c r="B37" s="4" t="s">
        <v>7</v>
      </c>
    </row>
    <row r="38" spans="2:14" x14ac:dyDescent="0.2">
      <c r="D38" s="5">
        <v>350.1</v>
      </c>
      <c r="E38" s="5">
        <v>350.2</v>
      </c>
      <c r="F38" s="5">
        <v>352</v>
      </c>
      <c r="G38" s="5">
        <v>353</v>
      </c>
      <c r="H38" s="5">
        <v>354</v>
      </c>
      <c r="I38" s="5">
        <v>355</v>
      </c>
      <c r="J38" s="5">
        <v>356</v>
      </c>
      <c r="K38" s="5">
        <v>357</v>
      </c>
      <c r="L38" s="5">
        <v>358</v>
      </c>
      <c r="M38" s="5">
        <v>359</v>
      </c>
    </row>
    <row r="39" spans="2:14" x14ac:dyDescent="0.2">
      <c r="C39" s="6">
        <f>C23</f>
        <v>44531</v>
      </c>
      <c r="D39" s="134">
        <v>96071392.775337934</v>
      </c>
      <c r="E39" s="134">
        <v>185859180.63917488</v>
      </c>
      <c r="F39" s="134">
        <v>843791399.84418166</v>
      </c>
      <c r="G39" s="134">
        <v>4116024360.2948809</v>
      </c>
      <c r="H39" s="134">
        <v>2450974770.6782684</v>
      </c>
      <c r="I39" s="134">
        <v>542755367.53663278</v>
      </c>
      <c r="J39" s="134">
        <v>1618978824.7123113</v>
      </c>
      <c r="K39" s="134">
        <v>215308595.58726314</v>
      </c>
      <c r="L39" s="134">
        <v>58752899.030000001</v>
      </c>
      <c r="M39" s="134">
        <v>223182876.32139939</v>
      </c>
      <c r="N39" s="2"/>
    </row>
    <row r="40" spans="2:14" x14ac:dyDescent="0.2">
      <c r="C40" s="6">
        <f>C35</f>
        <v>44896</v>
      </c>
      <c r="D40" s="134">
        <v>91354351.12134552</v>
      </c>
      <c r="E40" s="134">
        <v>186649854.17376119</v>
      </c>
      <c r="F40" s="134">
        <v>905947634.99990344</v>
      </c>
      <c r="G40" s="134">
        <v>4413849878.0075893</v>
      </c>
      <c r="H40" s="134">
        <v>2498952321</v>
      </c>
      <c r="I40" s="134">
        <v>632230698.139871</v>
      </c>
      <c r="J40" s="134">
        <v>1693990750.0441651</v>
      </c>
      <c r="K40" s="134">
        <v>215308526.7923716</v>
      </c>
      <c r="L40" s="134">
        <v>58752899.030000001</v>
      </c>
      <c r="M40" s="134">
        <v>226348866.10201341</v>
      </c>
      <c r="N40" s="2"/>
    </row>
    <row r="41" spans="2:14" x14ac:dyDescent="0.2"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2:14" x14ac:dyDescent="0.2">
      <c r="B42" s="4" t="s">
        <v>8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2:14" x14ac:dyDescent="0.2">
      <c r="D43" s="5">
        <v>350.1</v>
      </c>
      <c r="E43" s="5">
        <v>350.2</v>
      </c>
      <c r="F43" s="5">
        <v>352</v>
      </c>
      <c r="G43" s="5">
        <v>353</v>
      </c>
      <c r="H43" s="5">
        <v>354</v>
      </c>
      <c r="I43" s="5">
        <v>355</v>
      </c>
      <c r="J43" s="5">
        <v>356</v>
      </c>
      <c r="K43" s="5">
        <v>357</v>
      </c>
      <c r="L43" s="5">
        <v>358</v>
      </c>
      <c r="M43" s="5">
        <v>359</v>
      </c>
      <c r="N43" s="2"/>
    </row>
    <row r="44" spans="2:14" x14ac:dyDescent="0.2">
      <c r="C44" s="6">
        <f>C39</f>
        <v>44531</v>
      </c>
      <c r="D44" s="134">
        <v>20.201610098399033</v>
      </c>
      <c r="E44" s="134">
        <v>31666888.578703053</v>
      </c>
      <c r="F44" s="134">
        <v>154021242.74163252</v>
      </c>
      <c r="G44" s="134">
        <v>728729446.49480116</v>
      </c>
      <c r="H44" s="134">
        <v>682627656.55054283</v>
      </c>
      <c r="I44" s="134">
        <v>57518721.463868231</v>
      </c>
      <c r="J44" s="134">
        <v>521796139.38900387</v>
      </c>
      <c r="K44" s="134">
        <v>16596271.752613697</v>
      </c>
      <c r="L44" s="134">
        <v>21077785.667505272</v>
      </c>
      <c r="M44" s="134">
        <v>28978355.820570529</v>
      </c>
      <c r="N44" s="2"/>
    </row>
    <row r="45" spans="2:14" x14ac:dyDescent="0.2">
      <c r="C45" s="6">
        <f>C40</f>
        <v>44896</v>
      </c>
      <c r="D45" s="134">
        <v>0</v>
      </c>
      <c r="E45" s="134">
        <v>34482005.686058253</v>
      </c>
      <c r="F45" s="134">
        <v>172544098.19304192</v>
      </c>
      <c r="G45" s="134">
        <v>801212096.77364874</v>
      </c>
      <c r="H45" s="134">
        <v>727667023.48716199</v>
      </c>
      <c r="I45" s="134">
        <v>65648941.393292017</v>
      </c>
      <c r="J45" s="134">
        <v>550692434.10115838</v>
      </c>
      <c r="K45" s="134">
        <v>19762098.187156551</v>
      </c>
      <c r="L45" s="134">
        <v>24027402.722204335</v>
      </c>
      <c r="M45" s="134">
        <v>32542305.579423867</v>
      </c>
      <c r="N45" s="2"/>
    </row>
    <row r="47" spans="2:14" x14ac:dyDescent="0.2">
      <c r="D47" s="8"/>
      <c r="E47" s="8"/>
    </row>
    <row r="48" spans="2:14" x14ac:dyDescent="0.2">
      <c r="E48" s="8"/>
    </row>
    <row r="49" spans="4:13" x14ac:dyDescent="0.2">
      <c r="E49" s="8"/>
    </row>
    <row r="50" spans="4:13" x14ac:dyDescent="0.2">
      <c r="D50" s="8"/>
      <c r="E50" s="92"/>
      <c r="F50" s="8"/>
      <c r="G50" s="8"/>
      <c r="H50" s="8"/>
      <c r="I50" s="8"/>
      <c r="J50" s="8"/>
      <c r="K50" s="8"/>
      <c r="L50" s="8"/>
      <c r="M50" s="8"/>
    </row>
    <row r="51" spans="4:13" x14ac:dyDescent="0.2">
      <c r="E51" s="21"/>
    </row>
    <row r="52" spans="4:13" x14ac:dyDescent="0.2">
      <c r="D52" s="8"/>
      <c r="E52" s="8"/>
      <c r="F52" s="8"/>
      <c r="G52" s="8"/>
      <c r="H52" s="8"/>
      <c r="I52" s="8"/>
      <c r="J52" s="8"/>
      <c r="K52" s="8"/>
      <c r="L52" s="8"/>
      <c r="M52" s="8"/>
    </row>
  </sheetData>
  <pageMargins left="0.7" right="0.7" top="0.75" bottom="0.75" header="0.3" footer="0.3"/>
  <pageSetup scale="70" fitToHeight="0" orientation="landscape" r:id="rId1"/>
  <headerFooter>
    <oddHeader>&amp;RTO2024 Annual Update
Attachment 4
WP-Schedule 6 and 8 
Page &amp;P of &amp;N</oddHead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5D4FF-427F-41D9-B24A-4C750CAB6314}">
  <sheetPr>
    <tabColor theme="0" tint="-4.9989318521683403E-2"/>
    <pageSetUpPr fitToPage="1"/>
  </sheetPr>
  <dimension ref="A1:M47"/>
  <sheetViews>
    <sheetView zoomScale="90" zoomScaleNormal="90" zoomScaleSheetLayoutView="80" workbookViewId="0">
      <selection activeCell="G9" sqref="G9"/>
    </sheetView>
  </sheetViews>
  <sheetFormatPr defaultColWidth="9.140625" defaultRowHeight="12.75" x14ac:dyDescent="0.2"/>
  <cols>
    <col min="1" max="1" width="20.42578125" style="22" customWidth="1"/>
    <col min="2" max="2" width="15.5703125" style="22" customWidth="1"/>
    <col min="3" max="4" width="18" style="22" customWidth="1"/>
    <col min="5" max="5" width="12.28515625" style="22" customWidth="1"/>
    <col min="6" max="6" width="14" style="22" bestFit="1" customWidth="1"/>
    <col min="7" max="7" width="14.85546875" style="22" customWidth="1"/>
    <col min="8" max="8" width="1.7109375" style="22" customWidth="1"/>
    <col min="9" max="9" width="18.140625" style="22" bestFit="1" customWidth="1"/>
    <col min="10" max="10" width="21.140625" style="22" bestFit="1" customWidth="1"/>
    <col min="11" max="11" width="16.85546875" style="22" bestFit="1" customWidth="1"/>
    <col min="12" max="12" width="9.140625" style="22"/>
    <col min="13" max="13" width="9.140625" style="94"/>
    <col min="14" max="16384" width="9.140625" style="22"/>
  </cols>
  <sheetData>
    <row r="1" spans="1:13" ht="18.75" x14ac:dyDescent="0.3">
      <c r="A1" s="167" t="s">
        <v>9</v>
      </c>
      <c r="B1" s="167"/>
      <c r="C1" s="167"/>
      <c r="D1" s="167"/>
      <c r="E1" s="167"/>
      <c r="F1" s="86"/>
      <c r="G1" s="86"/>
    </row>
    <row r="2" spans="1:13" ht="15.75" x14ac:dyDescent="0.25">
      <c r="A2" s="168" t="s">
        <v>10</v>
      </c>
      <c r="B2" s="168"/>
      <c r="C2" s="168"/>
      <c r="D2" s="168"/>
      <c r="E2" s="168"/>
      <c r="F2" s="87"/>
      <c r="G2" s="87"/>
    </row>
    <row r="3" spans="1:13" ht="15.75" x14ac:dyDescent="0.25">
      <c r="A3" s="168" t="s">
        <v>61</v>
      </c>
      <c r="B3" s="168"/>
      <c r="C3" s="168"/>
      <c r="D3" s="168"/>
      <c r="E3" s="168"/>
      <c r="F3" s="87"/>
      <c r="G3" s="87"/>
    </row>
    <row r="4" spans="1:13" ht="18.75" customHeight="1" x14ac:dyDescent="0.2">
      <c r="C4" s="24"/>
    </row>
    <row r="5" spans="1:13" x14ac:dyDescent="0.2">
      <c r="A5" s="169" t="s">
        <v>11</v>
      </c>
      <c r="B5" s="169"/>
      <c r="C5" s="169"/>
      <c r="D5" s="169"/>
      <c r="E5" s="169"/>
      <c r="F5" s="88"/>
      <c r="G5" s="88"/>
    </row>
    <row r="6" spans="1:13" ht="16.5" thickBot="1" x14ac:dyDescent="0.3">
      <c r="A6" s="166" t="s">
        <v>12</v>
      </c>
      <c r="B6" s="166"/>
      <c r="C6" s="166"/>
      <c r="D6" s="166"/>
      <c r="E6" s="166"/>
      <c r="F6" s="73"/>
      <c r="G6" s="73"/>
      <c r="I6" s="95"/>
      <c r="J6" s="95"/>
      <c r="K6" s="95"/>
    </row>
    <row r="7" spans="1:13" s="29" customFormat="1" ht="39.75" customHeight="1" x14ac:dyDescent="0.2">
      <c r="A7" s="26"/>
      <c r="B7" s="96" t="s">
        <v>13</v>
      </c>
      <c r="C7" s="96" t="s">
        <v>14</v>
      </c>
      <c r="D7" s="96" t="s">
        <v>15</v>
      </c>
      <c r="E7" s="28" t="s">
        <v>16</v>
      </c>
      <c r="F7" s="28" t="s">
        <v>17</v>
      </c>
      <c r="G7" s="27" t="s">
        <v>18</v>
      </c>
      <c r="I7" s="97"/>
      <c r="J7" s="97"/>
      <c r="K7" s="31"/>
      <c r="M7" s="98"/>
    </row>
    <row r="8" spans="1:13" x14ac:dyDescent="0.2">
      <c r="A8" s="33" t="s">
        <v>55</v>
      </c>
      <c r="B8" s="33"/>
      <c r="C8" s="34"/>
      <c r="D8" s="34"/>
      <c r="F8" s="33"/>
      <c r="G8" s="33"/>
      <c r="J8" s="99"/>
    </row>
    <row r="9" spans="1:13" x14ac:dyDescent="0.2">
      <c r="A9" s="36">
        <v>350</v>
      </c>
      <c r="B9" s="100">
        <v>379687530</v>
      </c>
      <c r="C9" s="101">
        <v>379687530.44</v>
      </c>
      <c r="D9" s="100">
        <v>278004205.29510671</v>
      </c>
      <c r="E9" s="103">
        <f>D9/C9</f>
        <v>0.73219208693248949</v>
      </c>
      <c r="F9" s="37">
        <v>127890884.33749996</v>
      </c>
      <c r="G9" s="135">
        <f>(D9-F9)/(C9-F9)</f>
        <v>0.59616886595264418</v>
      </c>
      <c r="I9" s="104"/>
      <c r="K9" s="105"/>
      <c r="L9" s="105"/>
      <c r="M9" s="106"/>
    </row>
    <row r="10" spans="1:13" x14ac:dyDescent="0.2">
      <c r="A10" s="36"/>
      <c r="B10" s="107"/>
      <c r="C10" s="108"/>
      <c r="D10" s="107"/>
      <c r="E10" s="109"/>
      <c r="F10" s="42"/>
      <c r="G10" s="42"/>
      <c r="I10" s="105"/>
      <c r="J10" s="105"/>
      <c r="K10" s="105"/>
      <c r="L10" s="105"/>
      <c r="M10" s="106"/>
    </row>
    <row r="11" spans="1:13" x14ac:dyDescent="0.2">
      <c r="A11" s="44" t="s">
        <v>56</v>
      </c>
      <c r="B11" s="107"/>
      <c r="C11" s="108"/>
      <c r="D11" s="107"/>
      <c r="E11" s="109"/>
      <c r="F11" s="42"/>
      <c r="G11" s="42"/>
      <c r="I11" s="105"/>
      <c r="J11" s="105"/>
      <c r="K11" s="105"/>
      <c r="L11" s="105"/>
      <c r="M11" s="106"/>
    </row>
    <row r="12" spans="1:13" x14ac:dyDescent="0.2">
      <c r="A12" s="36">
        <v>352</v>
      </c>
      <c r="B12" s="107">
        <v>1398451729</v>
      </c>
      <c r="C12" s="108">
        <v>1398451730.0801861</v>
      </c>
      <c r="D12" s="107">
        <v>905947635.00622153</v>
      </c>
      <c r="E12" s="109">
        <f>D12/C12</f>
        <v>0.64782188438801191</v>
      </c>
      <c r="F12" s="42">
        <v>374601668.92644036</v>
      </c>
      <c r="G12" s="72">
        <f t="shared" ref="G12:G25" si="0">(D12-F12)/(C12-F12)</f>
        <v>0.51896853478821248</v>
      </c>
      <c r="I12" s="105"/>
      <c r="J12" s="105"/>
      <c r="K12" s="105"/>
      <c r="L12" s="105"/>
      <c r="M12" s="106"/>
    </row>
    <row r="13" spans="1:13" x14ac:dyDescent="0.2">
      <c r="A13" s="36">
        <v>353</v>
      </c>
      <c r="B13" s="102">
        <v>7695764722</v>
      </c>
      <c r="C13" s="110">
        <v>7695764722.4737692</v>
      </c>
      <c r="D13" s="102">
        <v>4413849878.1680889</v>
      </c>
      <c r="E13" s="103">
        <f>D13/C13</f>
        <v>0.57354272607612622</v>
      </c>
      <c r="F13" s="38">
        <v>1531320208.4109511</v>
      </c>
      <c r="G13" s="76">
        <f t="shared" si="0"/>
        <v>0.46760574504017077</v>
      </c>
      <c r="I13" s="105"/>
      <c r="J13" s="105"/>
      <c r="K13" s="105"/>
      <c r="L13" s="105"/>
      <c r="M13" s="106"/>
    </row>
    <row r="14" spans="1:13" x14ac:dyDescent="0.2">
      <c r="A14" s="45" t="s">
        <v>19</v>
      </c>
      <c r="B14" s="107">
        <f>SUM(B12:B13)</f>
        <v>9094216451</v>
      </c>
      <c r="C14" s="108">
        <f>SUM(C12:C13)</f>
        <v>9094216452.5539551</v>
      </c>
      <c r="D14" s="107">
        <f>SUM(D12:D13)</f>
        <v>5319797513.1743107</v>
      </c>
      <c r="E14" s="109">
        <f>D14/C14</f>
        <v>0.58496491049323296</v>
      </c>
      <c r="F14" s="43">
        <v>1905921877.3373914</v>
      </c>
      <c r="G14" s="72">
        <f>(D14-F14)/(C14-F14)</f>
        <v>0.47492149912819459</v>
      </c>
      <c r="I14" s="104"/>
      <c r="K14" s="111"/>
      <c r="L14" s="111"/>
      <c r="M14" s="112"/>
    </row>
    <row r="15" spans="1:13" x14ac:dyDescent="0.2">
      <c r="A15" s="25"/>
      <c r="B15" s="107"/>
      <c r="C15" s="108"/>
      <c r="D15" s="107"/>
      <c r="E15" s="109"/>
      <c r="F15" s="42"/>
      <c r="G15" s="72"/>
      <c r="I15" s="105"/>
      <c r="J15" s="105"/>
      <c r="K15" s="105"/>
      <c r="L15" s="105"/>
      <c r="M15" s="106"/>
    </row>
    <row r="16" spans="1:13" x14ac:dyDescent="0.2">
      <c r="A16" s="33" t="s">
        <v>20</v>
      </c>
      <c r="B16" s="107"/>
      <c r="C16" s="108"/>
      <c r="D16" s="107"/>
      <c r="E16" s="109"/>
      <c r="F16" s="42"/>
      <c r="G16" s="72"/>
      <c r="I16" s="105"/>
      <c r="J16" s="105"/>
      <c r="K16" s="105"/>
      <c r="L16" s="105"/>
      <c r="M16" s="106"/>
    </row>
    <row r="17" spans="1:13" x14ac:dyDescent="0.2">
      <c r="A17" s="36">
        <v>354</v>
      </c>
      <c r="B17" s="113">
        <v>2598053334</v>
      </c>
      <c r="C17" s="114">
        <v>2598053333.9299998</v>
      </c>
      <c r="D17" s="107">
        <v>2498952320.5850968</v>
      </c>
      <c r="E17" s="109">
        <f t="shared" ref="E17:E23" si="1">D17/C17</f>
        <v>0.96185566629804486</v>
      </c>
      <c r="F17" s="42">
        <v>1864152096.6818266</v>
      </c>
      <c r="G17" s="72">
        <f t="shared" si="0"/>
        <v>0.86496682616793108</v>
      </c>
      <c r="I17" s="105"/>
      <c r="J17" s="105"/>
      <c r="K17" s="105"/>
      <c r="L17" s="105"/>
      <c r="M17" s="106"/>
    </row>
    <row r="18" spans="1:13" x14ac:dyDescent="0.2">
      <c r="A18" s="36">
        <v>355</v>
      </c>
      <c r="B18" s="34">
        <v>2365912988</v>
      </c>
      <c r="C18" s="114">
        <v>2365912986.04</v>
      </c>
      <c r="D18" s="107">
        <v>632230698.139871</v>
      </c>
      <c r="E18" s="109">
        <f t="shared" si="1"/>
        <v>0.2672248311203031</v>
      </c>
      <c r="F18" s="42">
        <v>199684264.79000008</v>
      </c>
      <c r="G18" s="72">
        <f t="shared" si="0"/>
        <v>0.19967717587101072</v>
      </c>
      <c r="I18" s="105"/>
      <c r="J18" s="105"/>
      <c r="K18" s="105"/>
      <c r="L18" s="105"/>
      <c r="M18" s="106"/>
    </row>
    <row r="19" spans="1:13" x14ac:dyDescent="0.2">
      <c r="A19" s="36">
        <v>356</v>
      </c>
      <c r="B19" s="34">
        <v>2191977444</v>
      </c>
      <c r="C19" s="114">
        <v>2191977443.9900002</v>
      </c>
      <c r="D19" s="107">
        <v>1693990750.0441651</v>
      </c>
      <c r="E19" s="109">
        <f t="shared" si="1"/>
        <v>0.77281395147964538</v>
      </c>
      <c r="F19" s="42">
        <v>948888806.94719696</v>
      </c>
      <c r="G19" s="72">
        <f t="shared" si="0"/>
        <v>0.5993956672868469</v>
      </c>
      <c r="I19" s="105"/>
      <c r="J19" s="105"/>
      <c r="K19" s="105"/>
      <c r="L19" s="105"/>
      <c r="M19" s="106"/>
    </row>
    <row r="20" spans="1:13" ht="12.75" customHeight="1" x14ac:dyDescent="0.2">
      <c r="A20" s="36">
        <v>357</v>
      </c>
      <c r="B20" s="115">
        <v>330140963</v>
      </c>
      <c r="C20" s="114">
        <v>330140962.73999989</v>
      </c>
      <c r="D20" s="107">
        <v>215308526.7923716</v>
      </c>
      <c r="E20" s="109">
        <f t="shared" si="1"/>
        <v>0.65217149972975719</v>
      </c>
      <c r="F20" s="42">
        <v>215105175.0500001</v>
      </c>
      <c r="G20" s="72">
        <f t="shared" si="0"/>
        <v>1.7677259090840057E-3</v>
      </c>
      <c r="I20" s="105"/>
      <c r="J20" s="105"/>
      <c r="K20" s="105"/>
      <c r="L20" s="105"/>
      <c r="M20" s="106"/>
    </row>
    <row r="21" spans="1:13" x14ac:dyDescent="0.2">
      <c r="A21" s="36">
        <v>358</v>
      </c>
      <c r="B21" s="34">
        <v>437739243</v>
      </c>
      <c r="C21" s="114">
        <v>437739242.55999994</v>
      </c>
      <c r="D21" s="107">
        <v>58752899.030000001</v>
      </c>
      <c r="E21" s="109">
        <f t="shared" si="1"/>
        <v>0.13421894433407319</v>
      </c>
      <c r="F21" s="42">
        <v>57166296.429999992</v>
      </c>
      <c r="G21" s="72">
        <f>(D21-F21)/(C21-F21)</f>
        <v>4.1689842016727095E-3</v>
      </c>
      <c r="I21" s="105"/>
      <c r="J21" s="105"/>
      <c r="K21" s="105"/>
      <c r="L21" s="105"/>
      <c r="M21" s="106"/>
    </row>
    <row r="22" spans="1:13" x14ac:dyDescent="0.2">
      <c r="A22" s="36">
        <v>359</v>
      </c>
      <c r="B22" s="50">
        <v>251650170</v>
      </c>
      <c r="C22" s="116">
        <v>251650169.71000001</v>
      </c>
      <c r="D22" s="102">
        <v>226348866.10201344</v>
      </c>
      <c r="E22" s="103">
        <f t="shared" si="1"/>
        <v>0.89945842819361643</v>
      </c>
      <c r="F22" s="38">
        <v>195149562.32059181</v>
      </c>
      <c r="G22" s="76">
        <f t="shared" si="0"/>
        <v>0.55219413070009515</v>
      </c>
      <c r="I22" s="105"/>
      <c r="J22" s="105"/>
      <c r="K22" s="105"/>
      <c r="L22" s="105"/>
      <c r="M22" s="106"/>
    </row>
    <row r="23" spans="1:13" x14ac:dyDescent="0.2">
      <c r="A23" s="45" t="s">
        <v>21</v>
      </c>
      <c r="B23" s="108">
        <f>SUM(B17:B22)</f>
        <v>8175474142</v>
      </c>
      <c r="C23" s="117">
        <f>SUM(C17:C22)</f>
        <v>8175474138.9699984</v>
      </c>
      <c r="D23" s="107">
        <f>SUM(D17:D22)</f>
        <v>5325584060.6935177</v>
      </c>
      <c r="E23" s="109">
        <f t="shared" si="1"/>
        <v>0.65140981063203152</v>
      </c>
      <c r="F23" s="130">
        <v>3480146202.2196155</v>
      </c>
      <c r="G23" s="72">
        <f t="shared" si="0"/>
        <v>0.39303705371240205</v>
      </c>
      <c r="I23" s="118"/>
      <c r="J23" s="111"/>
      <c r="K23" s="111"/>
      <c r="L23" s="111"/>
      <c r="M23" s="112"/>
    </row>
    <row r="24" spans="1:13" x14ac:dyDescent="0.2">
      <c r="A24" s="52"/>
      <c r="B24" s="108"/>
      <c r="C24" s="108"/>
      <c r="D24" s="108"/>
      <c r="E24" s="109"/>
      <c r="F24" s="43"/>
      <c r="G24" s="42"/>
      <c r="I24" s="105"/>
      <c r="J24" s="105"/>
      <c r="K24" s="105"/>
      <c r="L24" s="105"/>
      <c r="M24" s="106"/>
    </row>
    <row r="25" spans="1:13" ht="27" customHeight="1" thickBot="1" x14ac:dyDescent="0.25">
      <c r="A25" s="53" t="s">
        <v>22</v>
      </c>
      <c r="B25" s="119">
        <f>B9+B14+B23</f>
        <v>17649378123</v>
      </c>
      <c r="C25" s="119">
        <f>C9+C14+C23</f>
        <v>17649378121.963955</v>
      </c>
      <c r="D25" s="119">
        <f>D9+D14+D23</f>
        <v>10923385779.162935</v>
      </c>
      <c r="E25" s="121">
        <f>D25/C25</f>
        <v>0.61891051932131325</v>
      </c>
      <c r="F25" s="63">
        <v>5513958963.8945074</v>
      </c>
      <c r="G25" s="77">
        <f t="shared" si="0"/>
        <v>0.4457552512037814</v>
      </c>
      <c r="I25" s="111"/>
      <c r="J25" s="111"/>
      <c r="K25" s="111"/>
      <c r="L25" s="122"/>
      <c r="M25" s="112"/>
    </row>
    <row r="26" spans="1:13" x14ac:dyDescent="0.2">
      <c r="A26" s="52"/>
      <c r="B26" s="52"/>
      <c r="C26" s="105"/>
      <c r="D26" s="105"/>
      <c r="E26" s="109"/>
      <c r="F26" s="52"/>
      <c r="G26" s="52"/>
    </row>
    <row r="27" spans="1:13" x14ac:dyDescent="0.2">
      <c r="A27" s="25"/>
      <c r="B27" s="25"/>
      <c r="F27" s="25"/>
      <c r="G27" s="25"/>
    </row>
    <row r="28" spans="1:13" ht="16.5" thickBot="1" x14ac:dyDescent="0.3">
      <c r="A28" s="166" t="s">
        <v>23</v>
      </c>
      <c r="B28" s="166"/>
      <c r="C28" s="166"/>
      <c r="D28" s="166"/>
      <c r="E28" s="166"/>
      <c r="F28" s="89"/>
      <c r="G28" s="89"/>
    </row>
    <row r="29" spans="1:13" s="29" customFormat="1" ht="30" customHeight="1" x14ac:dyDescent="0.2">
      <c r="A29" s="26"/>
      <c r="B29" s="96" t="str">
        <f>B7</f>
        <v>Total Plant
FERC Form 1</v>
      </c>
      <c r="C29" s="96" t="s">
        <v>14</v>
      </c>
      <c r="D29" s="96" t="s">
        <v>15</v>
      </c>
      <c r="E29" s="28" t="s">
        <v>16</v>
      </c>
      <c r="F29" s="26"/>
      <c r="G29" s="58"/>
      <c r="M29" s="98"/>
    </row>
    <row r="30" spans="1:13" x14ac:dyDescent="0.2">
      <c r="A30" s="44" t="s">
        <v>24</v>
      </c>
      <c r="B30" s="44"/>
      <c r="C30" s="105"/>
      <c r="D30" s="105"/>
      <c r="E30" s="109"/>
      <c r="F30" s="44"/>
      <c r="G30" s="44"/>
    </row>
    <row r="31" spans="1:13" x14ac:dyDescent="0.2">
      <c r="A31" s="36">
        <v>360</v>
      </c>
      <c r="B31" s="123">
        <v>130716113</v>
      </c>
      <c r="C31" s="124">
        <v>130716112.67</v>
      </c>
      <c r="D31" s="107">
        <v>0</v>
      </c>
      <c r="E31" s="109">
        <f>D31/C31</f>
        <v>0</v>
      </c>
      <c r="F31" s="36"/>
      <c r="G31" s="59"/>
      <c r="J31" s="34"/>
      <c r="K31" s="125"/>
    </row>
    <row r="32" spans="1:13" x14ac:dyDescent="0.2">
      <c r="A32" s="33" t="s">
        <v>25</v>
      </c>
      <c r="B32" s="107"/>
      <c r="C32" s="108"/>
      <c r="D32" s="108"/>
      <c r="E32" s="109"/>
      <c r="F32" s="33"/>
      <c r="G32" s="42"/>
      <c r="K32" s="125"/>
    </row>
    <row r="33" spans="1:11" x14ac:dyDescent="0.2">
      <c r="A33" s="36">
        <v>361</v>
      </c>
      <c r="B33" s="107">
        <v>950757411</v>
      </c>
      <c r="C33" s="108">
        <v>950757410.73999977</v>
      </c>
      <c r="D33" s="108">
        <v>0</v>
      </c>
      <c r="E33" s="109">
        <f>D33/C33</f>
        <v>0</v>
      </c>
      <c r="F33" s="36"/>
      <c r="G33" s="42"/>
      <c r="K33" s="125"/>
    </row>
    <row r="34" spans="1:11" x14ac:dyDescent="0.2">
      <c r="A34" s="36">
        <v>362</v>
      </c>
      <c r="B34" s="102">
        <v>3463676916</v>
      </c>
      <c r="C34" s="110">
        <v>3463676915.9500008</v>
      </c>
      <c r="D34" s="110">
        <v>0</v>
      </c>
      <c r="E34" s="103">
        <f>D34/C34</f>
        <v>0</v>
      </c>
      <c r="F34" s="74"/>
      <c r="G34" s="38"/>
      <c r="K34" s="125"/>
    </row>
    <row r="35" spans="1:11" x14ac:dyDescent="0.2">
      <c r="A35" s="61" t="s">
        <v>26</v>
      </c>
      <c r="B35" s="108">
        <f>SUM(B33:B34)</f>
        <v>4414434327</v>
      </c>
      <c r="C35" s="108">
        <f>SUM(C33:C34)</f>
        <v>4414434326.6900005</v>
      </c>
      <c r="D35" s="108">
        <f>SUM(D33:D34)</f>
        <v>0</v>
      </c>
      <c r="E35" s="109">
        <f>D35/C35</f>
        <v>0</v>
      </c>
      <c r="F35" s="61"/>
      <c r="G35" s="42"/>
      <c r="J35" s="34"/>
      <c r="K35" s="125"/>
    </row>
    <row r="36" spans="1:11" x14ac:dyDescent="0.2">
      <c r="A36" s="61"/>
      <c r="B36" s="108"/>
      <c r="C36" s="108"/>
      <c r="D36" s="108"/>
      <c r="E36" s="109"/>
      <c r="F36" s="61"/>
      <c r="G36" s="43"/>
      <c r="K36" s="125"/>
    </row>
    <row r="37" spans="1:11" ht="27" customHeight="1" thickBot="1" x14ac:dyDescent="0.25">
      <c r="A37" s="62" t="s">
        <v>57</v>
      </c>
      <c r="B37" s="119">
        <f>B31+B35</f>
        <v>4545150440</v>
      </c>
      <c r="C37" s="119">
        <f>C31+C35</f>
        <v>4545150439.3600006</v>
      </c>
      <c r="D37" s="120">
        <f>D31+D35</f>
        <v>0</v>
      </c>
      <c r="E37" s="121">
        <f>D37/C37</f>
        <v>0</v>
      </c>
      <c r="F37" s="62"/>
      <c r="G37" s="63"/>
      <c r="K37" s="125"/>
    </row>
    <row r="38" spans="1:11" ht="13.5" thickBot="1" x14ac:dyDescent="0.25">
      <c r="B38" s="108"/>
      <c r="C38" s="108"/>
      <c r="D38" s="108"/>
      <c r="E38" s="126"/>
      <c r="G38" s="43"/>
    </row>
    <row r="39" spans="1:11" ht="35.25" customHeight="1" thickBot="1" x14ac:dyDescent="0.25">
      <c r="A39" s="64" t="s">
        <v>27</v>
      </c>
      <c r="B39" s="127">
        <f>SUM(B25,B37)</f>
        <v>22194528563</v>
      </c>
      <c r="C39" s="127">
        <f>SUM(C25,C37)</f>
        <v>22194528561.323956</v>
      </c>
      <c r="D39" s="127">
        <f>SUM(D25,D37)</f>
        <v>10923385779.162935</v>
      </c>
      <c r="E39" s="128">
        <f>D39/C39</f>
        <v>0.49216570421765832</v>
      </c>
      <c r="F39" s="84">
        <f>F37+F25</f>
        <v>5513958963.8945074</v>
      </c>
      <c r="G39" s="85">
        <f>(D39-F39)/(C39-F39)</f>
        <v>0.32429508978530597</v>
      </c>
      <c r="K39" s="125"/>
    </row>
    <row r="41" spans="1:11" x14ac:dyDescent="0.2">
      <c r="C41" s="129"/>
      <c r="D41" s="67"/>
      <c r="I41" s="34"/>
    </row>
    <row r="42" spans="1:11" x14ac:dyDescent="0.2">
      <c r="C42" s="68"/>
    </row>
    <row r="43" spans="1:11" x14ac:dyDescent="0.2">
      <c r="C43" s="69"/>
      <c r="D43" s="67"/>
    </row>
    <row r="45" spans="1:11" x14ac:dyDescent="0.2">
      <c r="C45" s="67"/>
    </row>
    <row r="46" spans="1:11" x14ac:dyDescent="0.2">
      <c r="C46" s="70"/>
      <c r="I46" s="34"/>
      <c r="J46" s="34"/>
    </row>
    <row r="47" spans="1:11" x14ac:dyDescent="0.2">
      <c r="C47" s="67"/>
    </row>
  </sheetData>
  <mergeCells count="6">
    <mergeCell ref="A28:E28"/>
    <mergeCell ref="A1:E1"/>
    <mergeCell ref="A2:E2"/>
    <mergeCell ref="A3:E3"/>
    <mergeCell ref="A5:E5"/>
    <mergeCell ref="A6:E6"/>
  </mergeCells>
  <printOptions horizontalCentered="1"/>
  <pageMargins left="0.56999999999999995" right="0.56999999999999995" top="0.42" bottom="0.54" header="0.26" footer="0.17"/>
  <pageSetup scale="83" orientation="portrait" r:id="rId1"/>
  <headerFooter alignWithMargins="0">
    <oddHeader>&amp;RTO2024 Annual Update
Attachment 4
WP-Schedule 6 and 8 
Page &amp;P of &amp;N</oddHeader>
    <oddFooter>&amp;R&amp;8&amp;F -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F29AE-2179-4980-9C2D-B7C15F391EE4}">
  <sheetPr>
    <tabColor theme="0" tint="-4.9989318521683403E-2"/>
  </sheetPr>
  <dimension ref="A1:M47"/>
  <sheetViews>
    <sheetView showGridLines="0" zoomScale="90" zoomScaleNormal="90" workbookViewId="0">
      <selection activeCell="E25" sqref="E25"/>
    </sheetView>
  </sheetViews>
  <sheetFormatPr defaultColWidth="9.140625" defaultRowHeight="12.75" x14ac:dyDescent="0.2"/>
  <cols>
    <col min="1" max="1" width="20.42578125" style="22" customWidth="1"/>
    <col min="2" max="2" width="15.5703125" style="22" customWidth="1"/>
    <col min="3" max="4" width="18" style="22" customWidth="1"/>
    <col min="5" max="5" width="12.28515625" style="22" customWidth="1"/>
    <col min="6" max="6" width="14" style="22" bestFit="1" customWidth="1"/>
    <col min="7" max="7" width="12.28515625" style="88" customWidth="1"/>
    <col min="8" max="8" width="1.7109375" style="22" customWidth="1"/>
    <col min="9" max="9" width="18.140625" style="22" bestFit="1" customWidth="1"/>
    <col min="10" max="10" width="21.140625" style="22" bestFit="1" customWidth="1"/>
    <col min="11" max="11" width="16.85546875" style="22" bestFit="1" customWidth="1"/>
    <col min="12" max="12" width="9.140625" style="22"/>
    <col min="13" max="13" width="9.140625" style="23"/>
    <col min="14" max="16384" width="9.140625" style="22"/>
  </cols>
  <sheetData>
    <row r="1" spans="1:13" ht="18.75" x14ac:dyDescent="0.3">
      <c r="A1" s="167" t="s">
        <v>9</v>
      </c>
      <c r="B1" s="167"/>
      <c r="C1" s="167"/>
      <c r="D1" s="167"/>
      <c r="E1" s="167"/>
      <c r="F1" s="86"/>
      <c r="G1" s="86"/>
    </row>
    <row r="2" spans="1:13" ht="15.75" x14ac:dyDescent="0.25">
      <c r="A2" s="168" t="s">
        <v>10</v>
      </c>
      <c r="B2" s="168"/>
      <c r="C2" s="168"/>
      <c r="D2" s="168"/>
      <c r="E2" s="168"/>
      <c r="F2" s="87"/>
      <c r="G2" s="87"/>
    </row>
    <row r="3" spans="1:13" ht="15.75" x14ac:dyDescent="0.25">
      <c r="A3" s="168" t="s">
        <v>60</v>
      </c>
      <c r="B3" s="168"/>
      <c r="C3" s="168"/>
      <c r="D3" s="168"/>
      <c r="E3" s="168"/>
      <c r="F3" s="87"/>
      <c r="G3" s="87"/>
    </row>
    <row r="4" spans="1:13" ht="18.75" customHeight="1" x14ac:dyDescent="0.2">
      <c r="C4" s="24"/>
    </row>
    <row r="5" spans="1:13" x14ac:dyDescent="0.2">
      <c r="A5" s="169" t="s">
        <v>11</v>
      </c>
      <c r="B5" s="169"/>
      <c r="C5" s="169"/>
      <c r="D5" s="169"/>
      <c r="E5" s="169"/>
      <c r="F5" s="88"/>
    </row>
    <row r="6" spans="1:13" ht="16.5" thickBot="1" x14ac:dyDescent="0.3">
      <c r="A6" s="166" t="s">
        <v>12</v>
      </c>
      <c r="B6" s="166"/>
      <c r="C6" s="166"/>
      <c r="D6" s="166"/>
      <c r="E6" s="166"/>
      <c r="F6" s="73"/>
      <c r="G6" s="73"/>
      <c r="I6" s="88"/>
      <c r="J6" s="88"/>
      <c r="K6" s="88"/>
    </row>
    <row r="7" spans="1:13" s="29" customFormat="1" ht="51" x14ac:dyDescent="0.2">
      <c r="A7" s="26"/>
      <c r="B7" s="27" t="s">
        <v>13</v>
      </c>
      <c r="C7" s="27" t="s">
        <v>14</v>
      </c>
      <c r="D7" s="27" t="s">
        <v>15</v>
      </c>
      <c r="E7" s="28" t="s">
        <v>16</v>
      </c>
      <c r="F7" s="28" t="s">
        <v>17</v>
      </c>
      <c r="G7" s="27" t="s">
        <v>18</v>
      </c>
      <c r="I7" s="30"/>
      <c r="J7" s="30"/>
      <c r="K7" s="31"/>
      <c r="M7" s="32"/>
    </row>
    <row r="8" spans="1:13" x14ac:dyDescent="0.2">
      <c r="A8" s="33" t="s">
        <v>55</v>
      </c>
      <c r="B8" s="33"/>
      <c r="C8" s="34"/>
      <c r="D8" s="34"/>
      <c r="F8" s="33"/>
      <c r="G8" s="136"/>
      <c r="J8" s="35"/>
    </row>
    <row r="9" spans="1:13" x14ac:dyDescent="0.2">
      <c r="A9" s="36">
        <v>350</v>
      </c>
      <c r="B9" s="37">
        <v>381460213</v>
      </c>
      <c r="C9" s="37">
        <v>381460212.76999998</v>
      </c>
      <c r="D9" s="37">
        <v>281930573.55366737</v>
      </c>
      <c r="E9" s="76">
        <f>D9/C9</f>
        <v>0.73908251533340474</v>
      </c>
      <c r="F9" s="37">
        <v>129473830.59029993</v>
      </c>
      <c r="G9" s="135">
        <f>(D9-F9)/(C9-F9)</f>
        <v>0.60501976989631667</v>
      </c>
      <c r="I9" s="39"/>
      <c r="J9" s="71"/>
      <c r="K9" s="40"/>
      <c r="L9" s="40"/>
      <c r="M9" s="41"/>
    </row>
    <row r="10" spans="1:13" x14ac:dyDescent="0.2">
      <c r="A10" s="36"/>
      <c r="B10" s="42"/>
      <c r="C10" s="42"/>
      <c r="D10" s="42"/>
      <c r="E10" s="72"/>
      <c r="F10" s="36"/>
      <c r="G10" s="137"/>
      <c r="I10" s="40"/>
      <c r="J10" s="69"/>
      <c r="K10" s="40"/>
      <c r="L10" s="40"/>
      <c r="M10" s="41"/>
    </row>
    <row r="11" spans="1:13" x14ac:dyDescent="0.2">
      <c r="A11" s="44" t="s">
        <v>56</v>
      </c>
      <c r="B11" s="42"/>
      <c r="C11" s="42"/>
      <c r="D11" s="42"/>
      <c r="E11" s="72"/>
      <c r="F11" s="44"/>
      <c r="G11" s="137"/>
      <c r="I11" s="40"/>
      <c r="J11" s="69"/>
      <c r="K11" s="40"/>
      <c r="L11" s="40"/>
      <c r="M11" s="41"/>
    </row>
    <row r="12" spans="1:13" x14ac:dyDescent="0.2">
      <c r="A12" s="36">
        <v>352</v>
      </c>
      <c r="B12" s="42">
        <v>1306459913</v>
      </c>
      <c r="C12" s="42">
        <v>1306459913.5001867</v>
      </c>
      <c r="D12" s="42">
        <v>843791399.84427941</v>
      </c>
      <c r="E12" s="72">
        <f>D12/C12</f>
        <v>0.64586091859768247</v>
      </c>
      <c r="F12" s="42">
        <v>334556751.23971039</v>
      </c>
      <c r="G12" s="138">
        <f t="shared" ref="G12:G25" si="0">(D12-F12)/(C12-F12)</f>
        <v>0.52395615980935639</v>
      </c>
      <c r="I12" s="40"/>
      <c r="J12" s="69"/>
      <c r="K12" s="40"/>
      <c r="L12" s="40"/>
      <c r="M12" s="41"/>
    </row>
    <row r="13" spans="1:13" x14ac:dyDescent="0.2">
      <c r="A13" s="36">
        <v>353</v>
      </c>
      <c r="B13" s="38">
        <v>7245331489</v>
      </c>
      <c r="C13" s="42">
        <v>7245331488.7937746</v>
      </c>
      <c r="D13" s="42">
        <v>4116024360.2919512</v>
      </c>
      <c r="E13" s="76">
        <f>D13/C13</f>
        <v>0.56809331176332412</v>
      </c>
      <c r="F13" s="38">
        <v>1335607892.1635432</v>
      </c>
      <c r="G13" s="135">
        <f t="shared" si="0"/>
        <v>0.47048164312013208</v>
      </c>
      <c r="I13" s="40"/>
      <c r="J13" s="69"/>
      <c r="K13" s="40"/>
      <c r="L13" s="40"/>
      <c r="M13" s="41"/>
    </row>
    <row r="14" spans="1:13" x14ac:dyDescent="0.2">
      <c r="A14" s="45" t="s">
        <v>19</v>
      </c>
      <c r="B14" s="42">
        <f>SUM(B12:B13)</f>
        <v>8551791402</v>
      </c>
      <c r="C14" s="90">
        <f>SUM(C12:C13)</f>
        <v>8551791402.2939615</v>
      </c>
      <c r="D14" s="90">
        <f>SUM(D12:D13)</f>
        <v>4959815760.1362305</v>
      </c>
      <c r="E14" s="72">
        <f>D14/C14</f>
        <v>0.57997389398504184</v>
      </c>
      <c r="F14" s="59">
        <f>SUM(F9:F13)</f>
        <v>1799638473.9935536</v>
      </c>
      <c r="G14" s="138">
        <f>(D14-F14)/(C14-F14)</f>
        <v>0.46802513504950027</v>
      </c>
      <c r="I14" s="39"/>
      <c r="J14" s="71"/>
      <c r="K14" s="46"/>
      <c r="L14" s="46"/>
      <c r="M14" s="47"/>
    </row>
    <row r="15" spans="1:13" x14ac:dyDescent="0.2">
      <c r="A15" s="25"/>
      <c r="B15" s="42"/>
      <c r="C15" s="42"/>
      <c r="D15" s="42"/>
      <c r="E15" s="72"/>
      <c r="F15" s="42"/>
      <c r="G15" s="138"/>
      <c r="I15" s="40"/>
      <c r="J15" s="69"/>
      <c r="K15" s="40"/>
      <c r="L15" s="40"/>
      <c r="M15" s="41"/>
    </row>
    <row r="16" spans="1:13" x14ac:dyDescent="0.2">
      <c r="A16" s="33" t="s">
        <v>20</v>
      </c>
      <c r="B16" s="42"/>
      <c r="C16" s="42"/>
      <c r="D16" s="42"/>
      <c r="E16" s="72"/>
      <c r="F16" s="42"/>
      <c r="G16" s="138"/>
      <c r="I16" s="40"/>
      <c r="J16" s="69"/>
      <c r="K16" s="40"/>
      <c r="L16" s="40"/>
      <c r="M16" s="41"/>
    </row>
    <row r="17" spans="1:13" x14ac:dyDescent="0.2">
      <c r="A17" s="36">
        <v>354</v>
      </c>
      <c r="B17" s="48">
        <v>2528290970</v>
      </c>
      <c r="C17" s="59">
        <v>2528290969</v>
      </c>
      <c r="D17" s="42">
        <v>2450974770.6782684</v>
      </c>
      <c r="E17" s="72">
        <f t="shared" ref="E17:E23" si="1">D17/C17</f>
        <v>0.96941958055076549</v>
      </c>
      <c r="F17" s="42">
        <v>1855302739.4018269</v>
      </c>
      <c r="G17" s="138">
        <f t="shared" si="0"/>
        <v>0.88511508088648827</v>
      </c>
      <c r="I17" s="40"/>
      <c r="J17" s="69"/>
      <c r="K17" s="40"/>
      <c r="L17" s="40"/>
      <c r="M17" s="41"/>
    </row>
    <row r="18" spans="1:13" x14ac:dyDescent="0.2">
      <c r="A18" s="36">
        <v>355</v>
      </c>
      <c r="B18" s="34">
        <v>2024504619</v>
      </c>
      <c r="C18" s="59">
        <v>2024504618.2300007</v>
      </c>
      <c r="D18" s="42">
        <v>542755367.5366329</v>
      </c>
      <c r="E18" s="72">
        <f t="shared" si="1"/>
        <v>0.26809292636297227</v>
      </c>
      <c r="F18" s="42">
        <v>199719028.94000006</v>
      </c>
      <c r="G18" s="138">
        <f t="shared" si="0"/>
        <v>0.18798720277602785</v>
      </c>
      <c r="I18" s="40"/>
      <c r="J18" s="69"/>
      <c r="K18" s="40"/>
      <c r="L18" s="40"/>
      <c r="M18" s="41"/>
    </row>
    <row r="19" spans="1:13" x14ac:dyDescent="0.2">
      <c r="A19" s="36">
        <v>356</v>
      </c>
      <c r="B19" s="34">
        <v>2065980164</v>
      </c>
      <c r="C19" s="59">
        <v>2065980163.6800003</v>
      </c>
      <c r="D19" s="42">
        <v>1618978824.7123115</v>
      </c>
      <c r="E19" s="72">
        <f t="shared" si="1"/>
        <v>0.78363715836870695</v>
      </c>
      <c r="F19" s="42">
        <v>936206857.51719689</v>
      </c>
      <c r="G19" s="138">
        <f t="shared" si="0"/>
        <v>0.60434421973918129</v>
      </c>
      <c r="I19" s="40"/>
      <c r="J19" s="69"/>
      <c r="K19" s="40"/>
      <c r="L19" s="40"/>
      <c r="M19" s="41"/>
    </row>
    <row r="20" spans="1:13" ht="12.75" customHeight="1" x14ac:dyDescent="0.2">
      <c r="A20" s="36">
        <v>357</v>
      </c>
      <c r="B20" s="49">
        <v>329224124</v>
      </c>
      <c r="C20" s="59">
        <v>329224124.37</v>
      </c>
      <c r="D20" s="42">
        <v>215308595.58726314</v>
      </c>
      <c r="E20" s="72">
        <f t="shared" si="1"/>
        <v>0.65398790565325526</v>
      </c>
      <c r="F20" s="42">
        <v>215105175.0500001</v>
      </c>
      <c r="G20" s="138">
        <f t="shared" si="0"/>
        <v>1.7825307582584387E-3</v>
      </c>
      <c r="I20" s="40"/>
      <c r="J20" s="69"/>
      <c r="K20" s="40"/>
      <c r="L20" s="40"/>
      <c r="M20" s="41"/>
    </row>
    <row r="21" spans="1:13" x14ac:dyDescent="0.2">
      <c r="A21" s="36">
        <v>358</v>
      </c>
      <c r="B21" s="34">
        <v>403637836</v>
      </c>
      <c r="C21" s="59">
        <v>403637835.5999999</v>
      </c>
      <c r="D21" s="42">
        <v>58752899.030000001</v>
      </c>
      <c r="E21" s="72">
        <f t="shared" si="1"/>
        <v>0.14555845326706041</v>
      </c>
      <c r="F21" s="42">
        <v>57166296.429999992</v>
      </c>
      <c r="G21" s="138">
        <f>(D21-F21)/(C21-F21)</f>
        <v>4.5793158185542214E-3</v>
      </c>
      <c r="I21" s="40"/>
      <c r="J21" s="69"/>
      <c r="K21" s="40"/>
      <c r="L21" s="40"/>
      <c r="M21" s="41"/>
    </row>
    <row r="22" spans="1:13" x14ac:dyDescent="0.2">
      <c r="A22" s="36">
        <v>359</v>
      </c>
      <c r="B22" s="50">
        <v>246891224</v>
      </c>
      <c r="C22" s="59">
        <v>246891223.3300001</v>
      </c>
      <c r="D22" s="42">
        <v>223182876.32139951</v>
      </c>
      <c r="E22" s="76">
        <f t="shared" si="1"/>
        <v>0.90397249975584792</v>
      </c>
      <c r="F22" s="38">
        <v>194733685.8905918</v>
      </c>
      <c r="G22" s="135">
        <f t="shared" si="0"/>
        <v>0.54544734716161192</v>
      </c>
      <c r="I22" s="40"/>
      <c r="J22" s="69"/>
      <c r="K22" s="40"/>
      <c r="L22" s="40"/>
      <c r="M22" s="41"/>
    </row>
    <row r="23" spans="1:13" x14ac:dyDescent="0.2">
      <c r="A23" s="45" t="s">
        <v>21</v>
      </c>
      <c r="B23" s="42">
        <f>SUM(B17:B22)</f>
        <v>7598528937</v>
      </c>
      <c r="C23" s="91">
        <f>SUM(C17:C22)</f>
        <v>7598528934.210001</v>
      </c>
      <c r="D23" s="90">
        <f>SUM(D17:D22)</f>
        <v>5109953333.8658752</v>
      </c>
      <c r="E23" s="72">
        <f t="shared" si="1"/>
        <v>0.67249244927658403</v>
      </c>
      <c r="F23" s="42">
        <f>SUM(F17:F22)</f>
        <v>3458233783.2296157</v>
      </c>
      <c r="G23" s="138">
        <f t="shared" si="0"/>
        <v>0.39893763376872948</v>
      </c>
      <c r="I23" s="51"/>
      <c r="J23" s="71"/>
      <c r="K23" s="46"/>
      <c r="L23" s="46"/>
      <c r="M23" s="47"/>
    </row>
    <row r="24" spans="1:13" x14ac:dyDescent="0.2">
      <c r="A24" s="52"/>
      <c r="B24" s="42"/>
      <c r="C24" s="42"/>
      <c r="D24" s="42"/>
      <c r="E24" s="72"/>
      <c r="F24" s="52"/>
      <c r="G24" s="137"/>
      <c r="I24" s="40"/>
      <c r="J24" s="40"/>
      <c r="K24" s="40"/>
      <c r="L24" s="40"/>
      <c r="M24" s="41"/>
    </row>
    <row r="25" spans="1:13" ht="13.5" thickBot="1" x14ac:dyDescent="0.25">
      <c r="A25" s="53" t="s">
        <v>22</v>
      </c>
      <c r="B25" s="54">
        <f>B9+B14+B23</f>
        <v>16531780552</v>
      </c>
      <c r="C25" s="54">
        <f>C9+C14+C23</f>
        <v>16531780549.273962</v>
      </c>
      <c r="D25" s="54">
        <f>D9+D14+D23</f>
        <v>10351699667.555773</v>
      </c>
      <c r="E25" s="77">
        <f>D25/C25</f>
        <v>0.6261696758375126</v>
      </c>
      <c r="F25" s="75">
        <f>F14+F23</f>
        <v>5257872257.2231693</v>
      </c>
      <c r="G25" s="77">
        <f t="shared" si="0"/>
        <v>0.45182444972736291</v>
      </c>
      <c r="I25" s="46"/>
      <c r="J25" s="46"/>
      <c r="K25" s="46"/>
      <c r="L25" s="56"/>
      <c r="M25" s="47"/>
    </row>
    <row r="26" spans="1:13" x14ac:dyDescent="0.2">
      <c r="A26" s="52"/>
      <c r="B26" s="52"/>
      <c r="C26" s="57"/>
      <c r="D26" s="57"/>
      <c r="E26" s="72"/>
      <c r="F26" s="52"/>
      <c r="G26" s="139"/>
    </row>
    <row r="27" spans="1:13" x14ac:dyDescent="0.2">
      <c r="A27" s="25"/>
      <c r="B27" s="25"/>
      <c r="E27" s="78"/>
      <c r="F27" s="25"/>
    </row>
    <row r="28" spans="1:13" ht="16.5" thickBot="1" x14ac:dyDescent="0.3">
      <c r="A28" s="89" t="s">
        <v>23</v>
      </c>
      <c r="B28" s="89"/>
      <c r="C28" s="89"/>
      <c r="D28" s="89"/>
      <c r="E28" s="79"/>
      <c r="F28" s="89"/>
      <c r="G28" s="89"/>
    </row>
    <row r="29" spans="1:13" s="29" customFormat="1" ht="25.5" x14ac:dyDescent="0.2">
      <c r="A29" s="26"/>
      <c r="B29" s="58" t="str">
        <f>B7</f>
        <v>Total Plant
FERC Form 1</v>
      </c>
      <c r="C29" s="58" t="s">
        <v>14</v>
      </c>
      <c r="D29" s="58" t="s">
        <v>15</v>
      </c>
      <c r="E29" s="80" t="s">
        <v>16</v>
      </c>
      <c r="F29" s="26"/>
      <c r="G29" s="58"/>
      <c r="M29" s="32"/>
    </row>
    <row r="30" spans="1:13" x14ac:dyDescent="0.2">
      <c r="A30" s="44" t="s">
        <v>24</v>
      </c>
      <c r="B30" s="44"/>
      <c r="C30" s="57"/>
      <c r="D30" s="57"/>
      <c r="E30" s="72"/>
      <c r="F30" s="44"/>
      <c r="G30" s="136"/>
    </row>
    <row r="31" spans="1:13" x14ac:dyDescent="0.2">
      <c r="A31" s="36">
        <v>360</v>
      </c>
      <c r="B31" s="59">
        <v>130224350</v>
      </c>
      <c r="C31" s="59">
        <v>130224350.00999998</v>
      </c>
      <c r="D31" s="42">
        <v>0</v>
      </c>
      <c r="E31" s="72">
        <f>D31/C31</f>
        <v>0</v>
      </c>
      <c r="F31" s="36"/>
      <c r="G31" s="140"/>
      <c r="J31" s="34"/>
      <c r="K31" s="60"/>
    </row>
    <row r="32" spans="1:13" x14ac:dyDescent="0.2">
      <c r="A32" s="33" t="s">
        <v>25</v>
      </c>
      <c r="B32" s="42"/>
      <c r="C32" s="42">
        <v>0</v>
      </c>
      <c r="D32" s="42">
        <v>0</v>
      </c>
      <c r="E32" s="72"/>
      <c r="F32" s="33"/>
      <c r="G32" s="137"/>
      <c r="K32" s="60"/>
    </row>
    <row r="33" spans="1:11" x14ac:dyDescent="0.2">
      <c r="A33" s="36">
        <v>361</v>
      </c>
      <c r="B33" s="42">
        <v>903343848</v>
      </c>
      <c r="C33" s="42">
        <v>903343847.16999888</v>
      </c>
      <c r="D33" s="42">
        <v>0</v>
      </c>
      <c r="E33" s="72">
        <f>D33/C33</f>
        <v>0</v>
      </c>
      <c r="F33" s="36"/>
      <c r="G33" s="137"/>
      <c r="K33" s="60"/>
    </row>
    <row r="34" spans="1:11" x14ac:dyDescent="0.2">
      <c r="A34" s="36">
        <v>362</v>
      </c>
      <c r="B34" s="38">
        <v>3278542591</v>
      </c>
      <c r="C34" s="42">
        <v>3278542590.7300029</v>
      </c>
      <c r="D34" s="42">
        <v>0</v>
      </c>
      <c r="E34" s="76">
        <f>D34/C34</f>
        <v>0</v>
      </c>
      <c r="F34" s="74"/>
      <c r="G34" s="141"/>
      <c r="K34" s="60"/>
    </row>
    <row r="35" spans="1:11" x14ac:dyDescent="0.2">
      <c r="A35" s="61" t="s">
        <v>26</v>
      </c>
      <c r="B35" s="42">
        <f>SUM(B33:B34)</f>
        <v>4181886439</v>
      </c>
      <c r="C35" s="90">
        <f>SUM(C33:C34)</f>
        <v>4181886437.9000015</v>
      </c>
      <c r="D35" s="90">
        <f>SUM(D33:D34)</f>
        <v>0</v>
      </c>
      <c r="E35" s="72">
        <f>D35/C35</f>
        <v>0</v>
      </c>
      <c r="F35" s="61"/>
      <c r="G35" s="137"/>
      <c r="J35" s="34"/>
      <c r="K35" s="60"/>
    </row>
    <row r="36" spans="1:11" x14ac:dyDescent="0.2">
      <c r="A36" s="61"/>
      <c r="B36" s="43"/>
      <c r="C36" s="43"/>
      <c r="D36" s="43"/>
      <c r="E36" s="81"/>
      <c r="F36" s="61"/>
      <c r="G36" s="142"/>
      <c r="K36" s="60"/>
    </row>
    <row r="37" spans="1:11" ht="13.5" thickBot="1" x14ac:dyDescent="0.25">
      <c r="A37" s="62" t="s">
        <v>57</v>
      </c>
      <c r="B37" s="63">
        <f>B31+B35</f>
        <v>4312110789</v>
      </c>
      <c r="C37" s="63">
        <f>C31+C35</f>
        <v>4312110787.9100018</v>
      </c>
      <c r="D37" s="55">
        <f>D31+D35</f>
        <v>0</v>
      </c>
      <c r="E37" s="82">
        <f>D37/C37</f>
        <v>0</v>
      </c>
      <c r="F37" s="62"/>
      <c r="G37" s="143"/>
      <c r="K37" s="60"/>
    </row>
    <row r="38" spans="1:11" ht="13.5" thickBot="1" x14ac:dyDescent="0.25">
      <c r="B38" s="43"/>
      <c r="C38" s="43"/>
      <c r="D38" s="43"/>
      <c r="E38" s="78"/>
      <c r="G38" s="142"/>
    </row>
    <row r="39" spans="1:11" ht="26.25" thickBot="1" x14ac:dyDescent="0.25">
      <c r="A39" s="64" t="s">
        <v>27</v>
      </c>
      <c r="B39" s="65">
        <f>SUM(B25,B37)</f>
        <v>20843891341</v>
      </c>
      <c r="C39" s="65">
        <f>SUM(C25,C37)</f>
        <v>20843891337.183964</v>
      </c>
      <c r="D39" s="65">
        <f>SUM(D25,D37)</f>
        <v>10351699667.555773</v>
      </c>
      <c r="E39" s="83">
        <f>D39/C39</f>
        <v>0.49662989986371231</v>
      </c>
      <c r="F39" s="84">
        <f>F37+F25</f>
        <v>5257872257.2231693</v>
      </c>
      <c r="G39" s="144">
        <f>(D39-F39)/(C39-F39)</f>
        <v>0.32682029864071083</v>
      </c>
      <c r="K39" s="60"/>
    </row>
    <row r="41" spans="1:11" x14ac:dyDescent="0.2">
      <c r="C41" s="66"/>
      <c r="D41" s="67"/>
      <c r="I41" s="34"/>
    </row>
    <row r="42" spans="1:11" x14ac:dyDescent="0.2">
      <c r="C42" s="68"/>
    </row>
    <row r="43" spans="1:11" x14ac:dyDescent="0.2">
      <c r="C43" s="69"/>
      <c r="D43" s="67"/>
    </row>
    <row r="45" spans="1:11" x14ac:dyDescent="0.2">
      <c r="C45" s="67"/>
    </row>
    <row r="46" spans="1:11" x14ac:dyDescent="0.2">
      <c r="C46" s="70"/>
      <c r="I46" s="34"/>
      <c r="J46" s="34"/>
    </row>
    <row r="47" spans="1:11" x14ac:dyDescent="0.2">
      <c r="C47" s="67"/>
    </row>
  </sheetData>
  <mergeCells count="5">
    <mergeCell ref="A1:E1"/>
    <mergeCell ref="A2:E2"/>
    <mergeCell ref="A3:E3"/>
    <mergeCell ref="A5:E5"/>
    <mergeCell ref="A6:E6"/>
  </mergeCells>
  <pageMargins left="0.7" right="0.7" top="0.75" bottom="0.75" header="0.3" footer="0.3"/>
  <pageSetup scale="83" orientation="portrait" r:id="rId1"/>
  <headerFooter>
    <oddHeader>&amp;RTO2024 Annual Update
Attachment 4
WP-Schedule 6 and 8 
Page &amp;P of &amp;N</oddHeader>
  </headerFooter>
  <ignoredErrors>
    <ignoredError sqref="E2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0" tint="-4.9989318521683403E-2"/>
    <pageSetUpPr fitToPage="1"/>
  </sheetPr>
  <dimension ref="B2:N37"/>
  <sheetViews>
    <sheetView showGridLines="0" zoomScaleNormal="100" workbookViewId="0">
      <selection activeCell="B2" sqref="B2"/>
    </sheetView>
  </sheetViews>
  <sheetFormatPr defaultColWidth="9.140625" defaultRowHeight="12.75" x14ac:dyDescent="0.2"/>
  <cols>
    <col min="1" max="1" width="12.5703125" style="1" bestFit="1" customWidth="1"/>
    <col min="2" max="2" width="26.85546875" style="1" bestFit="1" customWidth="1"/>
    <col min="3" max="6" width="15.140625" style="1" customWidth="1"/>
    <col min="7" max="9" width="16.42578125" style="1" bestFit="1" customWidth="1"/>
    <col min="10" max="12" width="15.42578125" style="1" bestFit="1" customWidth="1"/>
    <col min="13" max="13" width="16" style="1" bestFit="1" customWidth="1"/>
    <col min="14" max="16" width="9.28515625" style="1" bestFit="1" customWidth="1"/>
    <col min="17" max="16384" width="9.140625" style="1"/>
  </cols>
  <sheetData>
    <row r="2" spans="2:13" x14ac:dyDescent="0.2">
      <c r="B2" s="4" t="s">
        <v>3</v>
      </c>
      <c r="C2" s="4"/>
      <c r="D2" s="4"/>
    </row>
    <row r="3" spans="2:13" ht="13.5" thickBot="1" x14ac:dyDescent="0.25">
      <c r="B3" s="132" t="s">
        <v>28</v>
      </c>
      <c r="C3" s="132"/>
      <c r="D3" s="132"/>
      <c r="E3" s="3"/>
      <c r="F3" s="3"/>
    </row>
    <row r="6" spans="2:13" x14ac:dyDescent="0.2">
      <c r="B6" s="151">
        <v>44531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3"/>
    </row>
    <row r="7" spans="2:13" x14ac:dyDescent="0.2">
      <c r="B7" s="4" t="s">
        <v>29</v>
      </c>
    </row>
    <row r="8" spans="2:13" x14ac:dyDescent="0.2">
      <c r="C8" s="157">
        <v>350.1</v>
      </c>
      <c r="D8" s="157">
        <v>350.2</v>
      </c>
      <c r="E8" s="157">
        <v>352</v>
      </c>
      <c r="F8" s="157">
        <v>353</v>
      </c>
      <c r="G8" s="157">
        <v>354</v>
      </c>
      <c r="H8" s="157">
        <v>355</v>
      </c>
      <c r="I8" s="157">
        <v>356</v>
      </c>
      <c r="J8" s="157">
        <v>357</v>
      </c>
      <c r="K8" s="157">
        <v>358</v>
      </c>
      <c r="L8" s="157">
        <v>359</v>
      </c>
      <c r="M8" s="157" t="s">
        <v>0</v>
      </c>
    </row>
    <row r="9" spans="2:13" x14ac:dyDescent="0.2">
      <c r="B9" s="1" t="s">
        <v>30</v>
      </c>
      <c r="C9" s="147">
        <v>0</v>
      </c>
      <c r="D9" s="147">
        <v>14718300.32183383</v>
      </c>
      <c r="E9" s="147">
        <v>65052192.432409726</v>
      </c>
      <c r="F9" s="147">
        <v>273893276.65097606</v>
      </c>
      <c r="G9" s="147">
        <v>354929322.35074025</v>
      </c>
      <c r="H9" s="147">
        <v>46738828.016160518</v>
      </c>
      <c r="I9" s="147">
        <v>207429642.60826635</v>
      </c>
      <c r="J9" s="147">
        <v>17392110.418636255</v>
      </c>
      <c r="K9" s="147">
        <v>15444751.88542575</v>
      </c>
      <c r="L9" s="147">
        <v>19525809.525071096</v>
      </c>
      <c r="M9" s="147">
        <f>SUM(C9:L9)</f>
        <v>1015124234.2095199</v>
      </c>
    </row>
    <row r="10" spans="2:13" x14ac:dyDescent="0.2">
      <c r="B10" s="12" t="s">
        <v>31</v>
      </c>
      <c r="C10" s="147">
        <v>0</v>
      </c>
      <c r="D10" s="147">
        <v>-582838.39</v>
      </c>
      <c r="E10" s="147">
        <v>2069278.29</v>
      </c>
      <c r="F10" s="147">
        <v>7886632.6999999955</v>
      </c>
      <c r="G10" s="147">
        <v>8422474.879999999</v>
      </c>
      <c r="H10" s="147">
        <v>18162437.890000001</v>
      </c>
      <c r="I10" s="147">
        <v>19574183.469999999</v>
      </c>
      <c r="J10" s="147">
        <v>-842531.5</v>
      </c>
      <c r="K10" s="147">
        <v>5164034.0399999991</v>
      </c>
      <c r="L10" s="147">
        <v>-392735.36</v>
      </c>
      <c r="M10" s="147">
        <f>SUM(C10:L10)</f>
        <v>59460936.019999996</v>
      </c>
    </row>
    <row r="11" spans="2:13" x14ac:dyDescent="0.2">
      <c r="B11" s="158" t="s">
        <v>32</v>
      </c>
      <c r="C11" s="159">
        <f>C12-C9-C10</f>
        <v>33.39</v>
      </c>
      <c r="D11" s="159">
        <f>D12-D9-D10</f>
        <v>28976617.848166171</v>
      </c>
      <c r="E11" s="159">
        <f>E12-E9-E10</f>
        <v>165853135.59600413</v>
      </c>
      <c r="F11" s="159">
        <f t="shared" ref="F11:L11" si="0">F12-F9-F10</f>
        <v>949982945.51887882</v>
      </c>
      <c r="G11" s="159">
        <f t="shared" si="0"/>
        <v>360716777.07720369</v>
      </c>
      <c r="H11" s="159">
        <f t="shared" si="0"/>
        <v>-39271526.642630115</v>
      </c>
      <c r="I11" s="159">
        <f t="shared" si="0"/>
        <v>487788752.96922994</v>
      </c>
      <c r="J11" s="159">
        <f t="shared" si="0"/>
        <v>26194686.269011877</v>
      </c>
      <c r="K11" s="159">
        <f t="shared" si="0"/>
        <v>102416989.930953</v>
      </c>
      <c r="L11" s="159">
        <f t="shared" si="0"/>
        <v>18049921.237553243</v>
      </c>
      <c r="M11" s="160">
        <f>SUM(C11:L11)</f>
        <v>2100708333.194371</v>
      </c>
    </row>
    <row r="12" spans="2:13" x14ac:dyDescent="0.2">
      <c r="B12" s="1" t="s">
        <v>33</v>
      </c>
      <c r="C12" s="147">
        <v>33.39</v>
      </c>
      <c r="D12" s="147">
        <v>43112079.780000001</v>
      </c>
      <c r="E12" s="147">
        <v>232974606.31841385</v>
      </c>
      <c r="F12" s="147">
        <v>1231762854.8698549</v>
      </c>
      <c r="G12" s="147">
        <v>724068574.30794394</v>
      </c>
      <c r="H12" s="147">
        <v>25629739.263530403</v>
      </c>
      <c r="I12" s="147">
        <v>714792579.04749632</v>
      </c>
      <c r="J12" s="147">
        <v>42744265.187648132</v>
      </c>
      <c r="K12" s="147">
        <v>123025775.85637873</v>
      </c>
      <c r="L12" s="147">
        <v>37182995.402624339</v>
      </c>
      <c r="M12" s="147">
        <f>SUM(C12:L12)</f>
        <v>3175293503.4238901</v>
      </c>
    </row>
    <row r="13" spans="2:13" x14ac:dyDescent="0.2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2:13" x14ac:dyDescent="0.2">
      <c r="B14" s="4" t="s">
        <v>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2:13" x14ac:dyDescent="0.2">
      <c r="C15" s="149"/>
      <c r="D15" s="161">
        <v>350</v>
      </c>
      <c r="E15" s="161">
        <v>352</v>
      </c>
      <c r="F15" s="161">
        <v>353</v>
      </c>
      <c r="G15" s="161">
        <v>354</v>
      </c>
      <c r="H15" s="161">
        <v>355</v>
      </c>
      <c r="I15" s="161">
        <v>356</v>
      </c>
      <c r="J15" s="161">
        <v>357</v>
      </c>
      <c r="K15" s="161">
        <v>358</v>
      </c>
      <c r="L15" s="161">
        <v>359</v>
      </c>
      <c r="M15" s="161" t="s">
        <v>0</v>
      </c>
    </row>
    <row r="16" spans="2:13" x14ac:dyDescent="0.2">
      <c r="B16" s="1" t="s">
        <v>34</v>
      </c>
      <c r="C16" s="2"/>
      <c r="D16" s="150">
        <v>0.60501976934408608</v>
      </c>
      <c r="E16" s="150">
        <v>0.5239561598093565</v>
      </c>
      <c r="F16" s="150">
        <v>0.47048164312013213</v>
      </c>
      <c r="G16" s="150">
        <v>0.88511508088648849</v>
      </c>
      <c r="H16" s="150">
        <v>0.18798720277602785</v>
      </c>
      <c r="I16" s="150">
        <v>0.60434421973918129</v>
      </c>
      <c r="J16" s="150">
        <v>1.7825307582584387E-3</v>
      </c>
      <c r="K16" s="150">
        <v>4.5793158185542214E-3</v>
      </c>
      <c r="L16" s="150">
        <v>0.54544734716161059</v>
      </c>
      <c r="M16" s="147"/>
    </row>
    <row r="17" spans="2:13" x14ac:dyDescent="0.2">
      <c r="B17" s="1" t="s">
        <v>30</v>
      </c>
      <c r="C17" s="148"/>
      <c r="D17" s="148">
        <f>D9+C9</f>
        <v>14718300.32183383</v>
      </c>
      <c r="E17" s="148">
        <f t="shared" ref="E17:L18" si="1">E9</f>
        <v>65052192.432409726</v>
      </c>
      <c r="F17" s="148">
        <f t="shared" si="1"/>
        <v>273893276.65097606</v>
      </c>
      <c r="G17" s="148">
        <f t="shared" si="1"/>
        <v>354929322.35074025</v>
      </c>
      <c r="H17" s="148">
        <f t="shared" si="1"/>
        <v>46738828.016160518</v>
      </c>
      <c r="I17" s="148">
        <f t="shared" si="1"/>
        <v>207429642.60826635</v>
      </c>
      <c r="J17" s="148">
        <f t="shared" si="1"/>
        <v>17392110.418636255</v>
      </c>
      <c r="K17" s="148">
        <f t="shared" si="1"/>
        <v>15444751.88542575</v>
      </c>
      <c r="L17" s="148">
        <f t="shared" si="1"/>
        <v>19525809.525071096</v>
      </c>
      <c r="M17" s="147">
        <f>SUM(C17:L17)</f>
        <v>1015124234.2095199</v>
      </c>
    </row>
    <row r="18" spans="2:13" x14ac:dyDescent="0.2">
      <c r="B18" s="1" t="s">
        <v>35</v>
      </c>
      <c r="C18" s="148"/>
      <c r="D18" s="148">
        <f>D10+C10</f>
        <v>-582838.39</v>
      </c>
      <c r="E18" s="148">
        <f t="shared" si="1"/>
        <v>2069278.29</v>
      </c>
      <c r="F18" s="148">
        <f t="shared" si="1"/>
        <v>7886632.6999999955</v>
      </c>
      <c r="G18" s="148">
        <f t="shared" si="1"/>
        <v>8422474.879999999</v>
      </c>
      <c r="H18" s="148">
        <f t="shared" si="1"/>
        <v>18162437.890000001</v>
      </c>
      <c r="I18" s="148">
        <f t="shared" si="1"/>
        <v>19574183.469999999</v>
      </c>
      <c r="J18" s="148">
        <f t="shared" si="1"/>
        <v>-842531.5</v>
      </c>
      <c r="K18" s="148">
        <f t="shared" si="1"/>
        <v>5164034.0399999991</v>
      </c>
      <c r="L18" s="148">
        <f t="shared" si="1"/>
        <v>-392735.36</v>
      </c>
      <c r="M18" s="147">
        <f>SUM(C18:L18)</f>
        <v>59460936.019999996</v>
      </c>
    </row>
    <row r="19" spans="2:13" x14ac:dyDescent="0.2">
      <c r="B19" s="158" t="s">
        <v>32</v>
      </c>
      <c r="C19" s="159"/>
      <c r="D19" s="159">
        <f>(D11+C11)*D16</f>
        <v>17531446.848479323</v>
      </c>
      <c r="E19" s="159">
        <f>E16*E11</f>
        <v>86899772.019222811</v>
      </c>
      <c r="F19" s="159">
        <f t="shared" ref="F19:L19" si="2">F16*F11</f>
        <v>446949537.14382505</v>
      </c>
      <c r="G19" s="159">
        <f t="shared" si="2"/>
        <v>319275859.31980258</v>
      </c>
      <c r="H19" s="159">
        <f t="shared" si="2"/>
        <v>-7382544.442292287</v>
      </c>
      <c r="I19" s="159">
        <f t="shared" si="2"/>
        <v>294792313.31073749</v>
      </c>
      <c r="J19" s="159">
        <f t="shared" si="2"/>
        <v>46692.833977443654</v>
      </c>
      <c r="K19" s="159">
        <f t="shared" si="2"/>
        <v>468999.74207952147</v>
      </c>
      <c r="L19" s="159">
        <f t="shared" si="2"/>
        <v>9845281.6554994304</v>
      </c>
      <c r="M19" s="160">
        <f>SUM(C19:L19)</f>
        <v>1168427358.4313314</v>
      </c>
    </row>
    <row r="20" spans="2:13" x14ac:dyDescent="0.2">
      <c r="B20" s="1" t="s">
        <v>36</v>
      </c>
      <c r="C20" s="148"/>
      <c r="D20" s="148">
        <f>SUM(D17:D19)</f>
        <v>31666908.780313153</v>
      </c>
      <c r="E20" s="148">
        <f t="shared" ref="E20:L20" si="3">SUM(E17:E19)</f>
        <v>154021242.74163252</v>
      </c>
      <c r="F20" s="148">
        <f t="shared" si="3"/>
        <v>728729446.49480104</v>
      </c>
      <c r="G20" s="148">
        <f t="shared" si="3"/>
        <v>682627656.55054283</v>
      </c>
      <c r="H20" s="148">
        <f t="shared" si="3"/>
        <v>57518721.463868231</v>
      </c>
      <c r="I20" s="148">
        <f t="shared" si="3"/>
        <v>521796139.38900387</v>
      </c>
      <c r="J20" s="148">
        <f t="shared" si="3"/>
        <v>16596271.752613699</v>
      </c>
      <c r="K20" s="148">
        <f t="shared" si="3"/>
        <v>21077785.667505272</v>
      </c>
      <c r="L20" s="148">
        <f t="shared" si="3"/>
        <v>28978355.820570529</v>
      </c>
      <c r="M20" s="147">
        <f>SUM(C20:L20)</f>
        <v>2243012528.660851</v>
      </c>
    </row>
    <row r="21" spans="2:13" x14ac:dyDescent="0.2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2:13" x14ac:dyDescent="0.2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2:13" x14ac:dyDescent="0.2">
      <c r="B23" s="151">
        <v>44896</v>
      </c>
      <c r="C23" s="154"/>
      <c r="D23" s="154"/>
      <c r="E23" s="154"/>
      <c r="F23" s="154"/>
      <c r="G23" s="155"/>
      <c r="H23" s="154"/>
      <c r="I23" s="154"/>
      <c r="J23" s="154"/>
      <c r="K23" s="154"/>
      <c r="L23" s="154"/>
      <c r="M23" s="156"/>
    </row>
    <row r="24" spans="2:13" x14ac:dyDescent="0.2">
      <c r="B24" s="4" t="s">
        <v>29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2:13" x14ac:dyDescent="0.2">
      <c r="C25" s="161">
        <v>350.1</v>
      </c>
      <c r="D25" s="161">
        <v>350.2</v>
      </c>
      <c r="E25" s="161">
        <v>352</v>
      </c>
      <c r="F25" s="161">
        <v>353</v>
      </c>
      <c r="G25" s="161">
        <v>354</v>
      </c>
      <c r="H25" s="161">
        <v>355</v>
      </c>
      <c r="I25" s="161">
        <v>356</v>
      </c>
      <c r="J25" s="161">
        <v>357</v>
      </c>
      <c r="K25" s="161">
        <v>358</v>
      </c>
      <c r="L25" s="161">
        <v>359</v>
      </c>
      <c r="M25" s="161" t="s">
        <v>0</v>
      </c>
    </row>
    <row r="26" spans="2:13" x14ac:dyDescent="0.2">
      <c r="B26" s="1" t="s">
        <v>30</v>
      </c>
      <c r="C26" s="147">
        <v>0</v>
      </c>
      <c r="D26" s="147">
        <v>16472206.249704499</v>
      </c>
      <c r="E26" s="147">
        <v>74227493.60652785</v>
      </c>
      <c r="F26" s="147">
        <v>309603700.74900645</v>
      </c>
      <c r="G26" s="147">
        <v>400307232.56954545</v>
      </c>
      <c r="H26" s="147">
        <v>54075426.888770916</v>
      </c>
      <c r="I26" s="147">
        <v>236168276.71695498</v>
      </c>
      <c r="J26" s="147">
        <v>20941345.806961276</v>
      </c>
      <c r="K26" s="147">
        <v>17657087.557266753</v>
      </c>
      <c r="L26" s="147">
        <v>22567182.167544339</v>
      </c>
      <c r="M26" s="147">
        <f>SUM(C26:L26)</f>
        <v>1152019952.3122826</v>
      </c>
    </row>
    <row r="27" spans="2:13" x14ac:dyDescent="0.2">
      <c r="B27" s="12" t="s">
        <v>31</v>
      </c>
      <c r="C27" s="147">
        <v>0</v>
      </c>
      <c r="D27" s="147">
        <v>-601485.05000000005</v>
      </c>
      <c r="E27" s="147">
        <v>3410620.12</v>
      </c>
      <c r="F27" s="147">
        <v>2731005.2100000009</v>
      </c>
      <c r="G27" s="147">
        <v>4167006.7100000009</v>
      </c>
      <c r="H27" s="147">
        <v>23893020.649999999</v>
      </c>
      <c r="I27" s="147">
        <v>20425358.539999992</v>
      </c>
      <c r="J27" s="147">
        <v>-1229920.8700000001</v>
      </c>
      <c r="K27" s="147">
        <v>5922777.7400000002</v>
      </c>
      <c r="L27" s="147">
        <v>-595173.74</v>
      </c>
      <c r="M27" s="147">
        <f>SUM(C27:L27)</f>
        <v>58123209.309999995</v>
      </c>
    </row>
    <row r="28" spans="2:13" x14ac:dyDescent="0.2">
      <c r="B28" s="1" t="s">
        <v>32</v>
      </c>
      <c r="C28" s="148">
        <f>C29-C26-C27</f>
        <v>0</v>
      </c>
      <c r="D28" s="148">
        <f t="shared" ref="D28:L28" si="4">D29-D26-D27</f>
        <v>31218142.290295504</v>
      </c>
      <c r="E28" s="148">
        <f>E29-E26-E27</f>
        <v>182874255.5776639</v>
      </c>
      <c r="F28" s="148">
        <f t="shared" si="4"/>
        <v>1045490557.0100553</v>
      </c>
      <c r="G28" s="148">
        <f>G29-G26-G27</f>
        <v>373647605.20390725</v>
      </c>
      <c r="H28" s="148">
        <f t="shared" si="4"/>
        <v>-61697117.318191469</v>
      </c>
      <c r="I28" s="148">
        <f t="shared" si="4"/>
        <v>490658866.74729586</v>
      </c>
      <c r="J28" s="148">
        <f t="shared" si="4"/>
        <v>28665784.630341712</v>
      </c>
      <c r="K28" s="148">
        <f t="shared" si="4"/>
        <v>107349273.41725451</v>
      </c>
      <c r="L28" s="148">
        <f t="shared" si="4"/>
        <v>19142356.943341747</v>
      </c>
      <c r="M28" s="147">
        <f>SUM(C28:L28)</f>
        <v>2217349724.5019646</v>
      </c>
    </row>
    <row r="29" spans="2:13" x14ac:dyDescent="0.2">
      <c r="B29" s="145" t="s">
        <v>33</v>
      </c>
      <c r="C29" s="162">
        <v>0</v>
      </c>
      <c r="D29" s="162">
        <v>47088863.490000002</v>
      </c>
      <c r="E29" s="162">
        <v>260512369.30419174</v>
      </c>
      <c r="F29" s="162">
        <v>1357825262.9690619</v>
      </c>
      <c r="G29" s="162">
        <v>778121844.48345268</v>
      </c>
      <c r="H29" s="162">
        <v>16271330.220579445</v>
      </c>
      <c r="I29" s="162">
        <v>747252502.00425076</v>
      </c>
      <c r="J29" s="162">
        <v>48377209.567302987</v>
      </c>
      <c r="K29" s="162">
        <v>130929138.71452126</v>
      </c>
      <c r="L29" s="162">
        <v>41114365.370886087</v>
      </c>
      <c r="M29" s="162">
        <f>SUM(C29:L29)</f>
        <v>3427492886.1242476</v>
      </c>
    </row>
    <row r="30" spans="2:13" x14ac:dyDescent="0.2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2:13" x14ac:dyDescent="0.2">
      <c r="B31" s="4" t="s">
        <v>8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2:13" x14ac:dyDescent="0.2">
      <c r="C32" s="149"/>
      <c r="D32" s="161">
        <v>350</v>
      </c>
      <c r="E32" s="161">
        <v>352</v>
      </c>
      <c r="F32" s="161">
        <v>353</v>
      </c>
      <c r="G32" s="161">
        <v>354</v>
      </c>
      <c r="H32" s="161">
        <v>355</v>
      </c>
      <c r="I32" s="161">
        <v>356</v>
      </c>
      <c r="J32" s="161">
        <v>357</v>
      </c>
      <c r="K32" s="161">
        <v>358</v>
      </c>
      <c r="L32" s="161">
        <v>359</v>
      </c>
      <c r="M32" s="161" t="s">
        <v>0</v>
      </c>
    </row>
    <row r="33" spans="2:14" x14ac:dyDescent="0.2">
      <c r="B33" s="1" t="s">
        <v>34</v>
      </c>
      <c r="C33" s="2"/>
      <c r="D33" s="150">
        <v>0.59616886595264418</v>
      </c>
      <c r="E33" s="150">
        <v>0.51896853478821248</v>
      </c>
      <c r="F33" s="150">
        <v>0.46760574504017077</v>
      </c>
      <c r="G33" s="150">
        <v>0.86496682616793108</v>
      </c>
      <c r="H33" s="150">
        <v>0.19967717587101072</v>
      </c>
      <c r="I33" s="150">
        <v>0.5993956672868469</v>
      </c>
      <c r="J33" s="150">
        <v>1.7677259090840057E-3</v>
      </c>
      <c r="K33" s="150">
        <v>4.1689842016727095E-3</v>
      </c>
      <c r="L33" s="150">
        <v>0.55219413070009515</v>
      </c>
      <c r="M33" s="147"/>
      <c r="N33" s="93"/>
    </row>
    <row r="34" spans="2:14" x14ac:dyDescent="0.2">
      <c r="B34" s="1" t="s">
        <v>30</v>
      </c>
      <c r="C34" s="148"/>
      <c r="D34" s="148">
        <f>D26+C26</f>
        <v>16472206.249704499</v>
      </c>
      <c r="E34" s="148">
        <f t="shared" ref="E34:L34" si="5">E26</f>
        <v>74227493.60652785</v>
      </c>
      <c r="F34" s="148">
        <f t="shared" si="5"/>
        <v>309603700.74900645</v>
      </c>
      <c r="G34" s="148">
        <f>G26</f>
        <v>400307232.56954545</v>
      </c>
      <c r="H34" s="148">
        <f t="shared" si="5"/>
        <v>54075426.888770916</v>
      </c>
      <c r="I34" s="148">
        <f t="shared" si="5"/>
        <v>236168276.71695498</v>
      </c>
      <c r="J34" s="148">
        <f t="shared" si="5"/>
        <v>20941345.806961276</v>
      </c>
      <c r="K34" s="148">
        <f t="shared" si="5"/>
        <v>17657087.557266753</v>
      </c>
      <c r="L34" s="148">
        <f t="shared" si="5"/>
        <v>22567182.167544339</v>
      </c>
      <c r="M34" s="147">
        <f>SUM(C34:L34)</f>
        <v>1152019952.3122826</v>
      </c>
    </row>
    <row r="35" spans="2:14" x14ac:dyDescent="0.2">
      <c r="B35" s="1" t="s">
        <v>35</v>
      </c>
      <c r="C35" s="148"/>
      <c r="D35" s="148">
        <f>D27+C27</f>
        <v>-601485.05000000005</v>
      </c>
      <c r="E35" s="148">
        <f t="shared" ref="E35:L35" si="6">E27</f>
        <v>3410620.12</v>
      </c>
      <c r="F35" s="148">
        <f t="shared" si="6"/>
        <v>2731005.2100000009</v>
      </c>
      <c r="G35" s="148">
        <f>G27</f>
        <v>4167006.7100000009</v>
      </c>
      <c r="H35" s="148">
        <f t="shared" si="6"/>
        <v>23893020.649999999</v>
      </c>
      <c r="I35" s="148">
        <f t="shared" si="6"/>
        <v>20425358.539999992</v>
      </c>
      <c r="J35" s="148">
        <f t="shared" si="6"/>
        <v>-1229920.8700000001</v>
      </c>
      <c r="K35" s="148">
        <f t="shared" si="6"/>
        <v>5922777.7400000002</v>
      </c>
      <c r="L35" s="148">
        <f t="shared" si="6"/>
        <v>-595173.74</v>
      </c>
      <c r="M35" s="147">
        <f>SUM(C35:L35)</f>
        <v>58123209.309999995</v>
      </c>
    </row>
    <row r="36" spans="2:14" x14ac:dyDescent="0.2">
      <c r="B36" s="158" t="s">
        <v>32</v>
      </c>
      <c r="C36" s="159"/>
      <c r="D36" s="159">
        <f>(D28+C28)*D33</f>
        <v>18611284.486353751</v>
      </c>
      <c r="E36" s="159">
        <f>E33*E28</f>
        <v>94905984.46762532</v>
      </c>
      <c r="F36" s="159">
        <f t="shared" ref="F36:L36" si="7">F33*F28</f>
        <v>488877390.84315002</v>
      </c>
      <c r="G36" s="159">
        <f t="shared" si="7"/>
        <v>323192783.1784718</v>
      </c>
      <c r="H36" s="159">
        <f t="shared" si="7"/>
        <v>-12319506.145478899</v>
      </c>
      <c r="I36" s="159">
        <f t="shared" si="7"/>
        <v>294098798.84420347</v>
      </c>
      <c r="J36" s="159">
        <f t="shared" si="7"/>
        <v>50673.25019527712</v>
      </c>
      <c r="K36" s="159">
        <f t="shared" si="7"/>
        <v>447537.42493757821</v>
      </c>
      <c r="L36" s="159">
        <f t="shared" si="7"/>
        <v>10570297.151879527</v>
      </c>
      <c r="M36" s="160">
        <f>SUM(C36:L36)</f>
        <v>1218435243.5013378</v>
      </c>
    </row>
    <row r="37" spans="2:14" x14ac:dyDescent="0.2">
      <c r="B37" s="1" t="s">
        <v>36</v>
      </c>
      <c r="C37" s="148"/>
      <c r="D37" s="148">
        <f t="shared" ref="D37:L37" si="8">SUM(D34:D36)</f>
        <v>34482005.686058253</v>
      </c>
      <c r="E37" s="148">
        <f t="shared" si="8"/>
        <v>172544098.19415319</v>
      </c>
      <c r="F37" s="148">
        <f t="shared" si="8"/>
        <v>801212096.80215645</v>
      </c>
      <c r="G37" s="148">
        <f t="shared" si="8"/>
        <v>727667022.45801723</v>
      </c>
      <c r="H37" s="148">
        <f t="shared" si="8"/>
        <v>65648941.393292017</v>
      </c>
      <c r="I37" s="148">
        <f t="shared" si="8"/>
        <v>550692434.10115838</v>
      </c>
      <c r="J37" s="148">
        <f t="shared" si="8"/>
        <v>19762098.187156551</v>
      </c>
      <c r="K37" s="148">
        <f t="shared" si="8"/>
        <v>24027402.722204331</v>
      </c>
      <c r="L37" s="148">
        <f t="shared" si="8"/>
        <v>32542305.579423867</v>
      </c>
      <c r="M37" s="147">
        <f>SUM(C37:L37)</f>
        <v>2428578405.12362</v>
      </c>
    </row>
  </sheetData>
  <printOptions horizontalCentered="1"/>
  <pageMargins left="0.7" right="0.7" top="0.75" bottom="0.75" header="0.3" footer="0.3"/>
  <pageSetup scale="59" orientation="landscape" r:id="rId1"/>
  <headerFooter>
    <oddHeader>&amp;RTO2024 Annual Update
Attachment 4
WP-Schedule 6 and 8 
Page &amp;P of &amp;N</oddHeader>
  </headerFooter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0" tint="-4.9989318521683403E-2"/>
    <pageSetUpPr autoPageBreaks="0"/>
  </sheetPr>
  <dimension ref="A3:J32"/>
  <sheetViews>
    <sheetView showGridLines="0" zoomScale="110" zoomScaleNormal="110" zoomScaleSheetLayoutView="85" workbookViewId="0">
      <selection activeCell="B3" sqref="B3"/>
    </sheetView>
  </sheetViews>
  <sheetFormatPr defaultColWidth="9.140625" defaultRowHeight="12.75" x14ac:dyDescent="0.2"/>
  <cols>
    <col min="1" max="1" width="9.5703125" style="1" customWidth="1"/>
    <col min="2" max="2" width="27.5703125" style="1" customWidth="1"/>
    <col min="3" max="4" width="16.85546875" style="1" bestFit="1" customWidth="1"/>
    <col min="5" max="5" width="21.28515625" style="1" customWidth="1"/>
    <col min="6" max="6" width="16.5703125" style="1" customWidth="1"/>
    <col min="7" max="7" width="14.28515625" style="1" bestFit="1" customWidth="1"/>
    <col min="8" max="8" width="13.42578125" style="1" bestFit="1" customWidth="1"/>
    <col min="9" max="9" width="16.85546875" style="7" bestFit="1" customWidth="1"/>
    <col min="10" max="10" width="9.7109375" style="1" bestFit="1" customWidth="1"/>
    <col min="11" max="11" width="27.140625" style="1" bestFit="1" customWidth="1"/>
    <col min="12" max="12" width="16.85546875" style="1" bestFit="1" customWidth="1"/>
    <col min="13" max="13" width="14.28515625" style="1" bestFit="1" customWidth="1"/>
    <col min="14" max="16384" width="9.140625" style="1"/>
  </cols>
  <sheetData>
    <row r="3" spans="2:10" x14ac:dyDescent="0.2">
      <c r="B3" s="4" t="s">
        <v>3</v>
      </c>
    </row>
    <row r="4" spans="2:10" ht="13.5" thickBot="1" x14ac:dyDescent="0.25">
      <c r="B4" s="132" t="s">
        <v>37</v>
      </c>
      <c r="C4" s="3"/>
      <c r="D4" s="3"/>
    </row>
    <row r="5" spans="2:10" x14ac:dyDescent="0.2">
      <c r="B5" s="1" t="s">
        <v>38</v>
      </c>
    </row>
    <row r="6" spans="2:10" ht="27.75" customHeight="1" x14ac:dyDescent="0.2">
      <c r="B6" s="1" t="s">
        <v>12</v>
      </c>
      <c r="E6" s="14"/>
      <c r="F6" s="14"/>
      <c r="G6" s="14"/>
      <c r="H6" s="14"/>
    </row>
    <row r="7" spans="2:10" x14ac:dyDescent="0.2">
      <c r="B7" s="9"/>
      <c r="C7" s="157">
        <v>2022</v>
      </c>
      <c r="D7" s="157">
        <v>2021</v>
      </c>
      <c r="E7" s="15"/>
      <c r="F7" s="16"/>
      <c r="G7" s="9"/>
      <c r="H7" s="9"/>
      <c r="J7" s="9"/>
    </row>
    <row r="8" spans="2:10" x14ac:dyDescent="0.2">
      <c r="B8" s="1" t="s">
        <v>39</v>
      </c>
      <c r="C8" s="163">
        <v>3423772054</v>
      </c>
      <c r="D8" s="163">
        <v>3180568060</v>
      </c>
      <c r="F8" s="93"/>
    </row>
    <row r="9" spans="2:10" x14ac:dyDescent="0.2">
      <c r="B9" s="1" t="s">
        <v>40</v>
      </c>
      <c r="C9" s="11">
        <f>-C23+C19</f>
        <v>531853.24000000022</v>
      </c>
      <c r="D9" s="11">
        <f>-D23+D19</f>
        <v>453024.6400000006</v>
      </c>
      <c r="E9" s="14"/>
      <c r="F9" s="131"/>
    </row>
    <row r="10" spans="2:10" x14ac:dyDescent="0.2">
      <c r="B10" s="1" t="s">
        <v>41</v>
      </c>
      <c r="C10" s="11">
        <f>C22</f>
        <v>22077865.480000004</v>
      </c>
      <c r="D10" s="11">
        <f>D22</f>
        <v>-172025.78000000119</v>
      </c>
      <c r="E10" s="15"/>
      <c r="F10" s="16"/>
      <c r="G10" s="9"/>
      <c r="H10" s="9"/>
    </row>
    <row r="11" spans="2:10" x14ac:dyDescent="0.2">
      <c r="B11" s="1" t="s">
        <v>58</v>
      </c>
      <c r="C11" s="11">
        <f>C21</f>
        <v>-18888887</v>
      </c>
      <c r="D11" s="11">
        <f>D21</f>
        <v>-5555555</v>
      </c>
      <c r="E11" s="15"/>
      <c r="F11" s="16"/>
      <c r="G11" s="9"/>
      <c r="H11" s="9"/>
    </row>
    <row r="12" spans="2:10" x14ac:dyDescent="0.2">
      <c r="B12" s="1" t="s">
        <v>42</v>
      </c>
      <c r="C12" s="11">
        <f>C24</f>
        <v>0</v>
      </c>
      <c r="D12" s="11">
        <f>D24</f>
        <v>0</v>
      </c>
    </row>
    <row r="13" spans="2:10" x14ac:dyDescent="0.2">
      <c r="B13" s="1" t="s">
        <v>43</v>
      </c>
      <c r="C13" s="13">
        <f>SUM(C8:C12)</f>
        <v>3427492885.7199998</v>
      </c>
      <c r="D13" s="13">
        <f>SUM(D8:D12)</f>
        <v>3175293503.8599997</v>
      </c>
      <c r="F13" s="9"/>
    </row>
    <row r="16" spans="2:10" x14ac:dyDescent="0.2">
      <c r="F16" s="10"/>
    </row>
    <row r="17" spans="1:9" s="7" customFormat="1" x14ac:dyDescent="0.2">
      <c r="A17" s="1"/>
      <c r="B17" s="1" t="s">
        <v>44</v>
      </c>
      <c r="C17" s="1"/>
      <c r="D17" s="1"/>
      <c r="E17" s="17"/>
      <c r="F17" s="1"/>
      <c r="G17" s="1"/>
      <c r="H17" s="1"/>
    </row>
    <row r="18" spans="1:9" s="7" customFormat="1" x14ac:dyDescent="0.2">
      <c r="A18" s="18"/>
      <c r="B18" s="1"/>
      <c r="C18" s="157">
        <f>C7</f>
        <v>2022</v>
      </c>
      <c r="D18" s="157">
        <f>D7</f>
        <v>2021</v>
      </c>
      <c r="E18" s="157" t="s">
        <v>50</v>
      </c>
      <c r="F18" s="1"/>
      <c r="G18" s="1"/>
      <c r="H18" s="1"/>
    </row>
    <row r="19" spans="1:9" s="7" customFormat="1" x14ac:dyDescent="0.2">
      <c r="A19" s="18"/>
      <c r="B19" s="1" t="s">
        <v>45</v>
      </c>
      <c r="C19" s="163">
        <v>0</v>
      </c>
      <c r="D19" s="164">
        <v>0</v>
      </c>
      <c r="E19" s="1"/>
      <c r="F19" s="1"/>
      <c r="G19" s="1"/>
      <c r="H19" s="1"/>
    </row>
    <row r="20" spans="1:9" s="7" customFormat="1" x14ac:dyDescent="0.2">
      <c r="A20" s="1"/>
      <c r="B20" s="1" t="s">
        <v>46</v>
      </c>
      <c r="C20" s="163">
        <v>0</v>
      </c>
      <c r="D20" s="164">
        <v>0</v>
      </c>
      <c r="E20" s="1"/>
      <c r="F20" s="1"/>
      <c r="G20" s="1"/>
      <c r="H20" s="1"/>
    </row>
    <row r="21" spans="1:9" s="7" customFormat="1" x14ac:dyDescent="0.2">
      <c r="A21" s="1"/>
      <c r="B21" s="1" t="s">
        <v>58</v>
      </c>
      <c r="C21" s="163">
        <v>-18888887</v>
      </c>
      <c r="D21" s="163">
        <v>-5555555</v>
      </c>
      <c r="E21" s="1" t="s">
        <v>59</v>
      </c>
      <c r="F21" s="1"/>
      <c r="G21" s="1"/>
      <c r="H21" s="1"/>
      <c r="I21" s="93"/>
    </row>
    <row r="22" spans="1:9" s="7" customFormat="1" x14ac:dyDescent="0.2">
      <c r="A22" s="1"/>
      <c r="B22" s="1" t="s">
        <v>41</v>
      </c>
      <c r="C22" s="163">
        <v>22077865.480000004</v>
      </c>
      <c r="D22" s="163">
        <v>-172025.78000000119</v>
      </c>
      <c r="E22" s="1" t="s">
        <v>53</v>
      </c>
      <c r="F22" s="1"/>
      <c r="G22" s="1"/>
      <c r="H22" s="1"/>
      <c r="I22" s="93"/>
    </row>
    <row r="23" spans="1:9" s="7" customFormat="1" x14ac:dyDescent="0.2">
      <c r="A23" s="1"/>
      <c r="B23" s="1" t="s">
        <v>47</v>
      </c>
      <c r="C23" s="163">
        <v>-531853.24000000022</v>
      </c>
      <c r="D23" s="163">
        <v>-453024.6400000006</v>
      </c>
      <c r="E23" s="1" t="s">
        <v>54</v>
      </c>
      <c r="F23" s="1"/>
      <c r="G23" s="1"/>
      <c r="H23" s="1"/>
      <c r="I23" s="93"/>
    </row>
    <row r="24" spans="1:9" s="7" customFormat="1" x14ac:dyDescent="0.2">
      <c r="A24" s="18"/>
      <c r="B24" s="1" t="s">
        <v>48</v>
      </c>
      <c r="C24" s="165">
        <v>0</v>
      </c>
      <c r="D24" s="165">
        <v>0</v>
      </c>
      <c r="E24" s="1"/>
      <c r="F24" s="1"/>
      <c r="G24" s="1"/>
      <c r="H24" s="1"/>
    </row>
    <row r="25" spans="1:9" s="7" customFormat="1" x14ac:dyDescent="0.2">
      <c r="A25" s="18"/>
      <c r="B25" s="1" t="s">
        <v>0</v>
      </c>
      <c r="C25" s="146">
        <f>SUM(C19:C24)</f>
        <v>2657125.2400000039</v>
      </c>
      <c r="D25" s="146">
        <f>SUM(D19:D24)</f>
        <v>-6180605.4200000018</v>
      </c>
      <c r="E25" s="1"/>
      <c r="F25" s="1"/>
      <c r="G25" s="1"/>
      <c r="H25" s="1"/>
    </row>
    <row r="26" spans="1:9" s="7" customFormat="1" x14ac:dyDescent="0.2">
      <c r="A26" s="18"/>
      <c r="B26" s="19"/>
      <c r="C26" s="1"/>
      <c r="D26" s="1"/>
      <c r="E26" s="1"/>
      <c r="F26" s="1"/>
      <c r="G26" s="1"/>
      <c r="H26" s="1"/>
    </row>
    <row r="27" spans="1:9" s="7" customFormat="1" x14ac:dyDescent="0.2">
      <c r="A27" s="18"/>
      <c r="B27" s="19"/>
      <c r="C27" s="1"/>
      <c r="D27" s="1"/>
      <c r="E27" s="1"/>
      <c r="F27" s="1"/>
      <c r="G27" s="1"/>
      <c r="H27" s="1"/>
    </row>
    <row r="28" spans="1:9" s="7" customFormat="1" x14ac:dyDescent="0.2">
      <c r="A28" s="1"/>
      <c r="B28" s="19"/>
      <c r="C28" s="1"/>
      <c r="D28" s="1"/>
      <c r="E28" s="1"/>
      <c r="F28" s="1"/>
      <c r="G28" s="1"/>
      <c r="H28" s="1"/>
    </row>
    <row r="29" spans="1:9" s="7" customFormat="1" x14ac:dyDescent="0.2">
      <c r="A29" s="1"/>
      <c r="B29" s="19"/>
      <c r="C29" s="1"/>
      <c r="D29" s="1"/>
      <c r="E29" s="1"/>
      <c r="F29" s="1"/>
      <c r="G29" s="1"/>
      <c r="H29" s="1"/>
    </row>
    <row r="30" spans="1:9" s="7" customFormat="1" x14ac:dyDescent="0.2">
      <c r="A30" s="1"/>
      <c r="B30" s="19"/>
      <c r="C30" s="10"/>
      <c r="D30" s="10"/>
      <c r="E30" s="1"/>
      <c r="F30" s="1"/>
      <c r="G30" s="1"/>
      <c r="H30" s="1"/>
    </row>
    <row r="31" spans="1:9" s="7" customFormat="1" x14ac:dyDescent="0.2">
      <c r="A31" s="1"/>
      <c r="B31" s="1"/>
      <c r="C31" s="1"/>
      <c r="D31" s="1"/>
      <c r="E31" s="1"/>
      <c r="F31" s="1"/>
      <c r="G31" s="1"/>
      <c r="H31" s="1"/>
    </row>
    <row r="32" spans="1:9" s="7" customFormat="1" x14ac:dyDescent="0.2">
      <c r="A32" s="1"/>
      <c r="B32" s="10"/>
      <c r="C32" s="1"/>
      <c r="D32" s="1"/>
      <c r="E32" s="1"/>
      <c r="F32" s="1"/>
      <c r="G32" s="1"/>
      <c r="H32" s="1"/>
    </row>
  </sheetData>
  <pageMargins left="0.7" right="0.7" top="0.75" bottom="0.75" header="0.3" footer="0.3"/>
  <pageSetup scale="60" orientation="portrait" r:id="rId1"/>
  <headerFooter>
    <oddHeader>&amp;RTO2024 Annual Update
Attachment 4
WP-Schedule 6 and 8 
Page &amp;P of &amp;N</oddHeader>
  </headerFooter>
  <colBreaks count="1" manualBreakCount="1">
    <brk id="7" min="3" max="44" man="1"/>
  </colBreaks>
  <customProperties>
    <customPr name="_pios_id" r:id="rId2"/>
  </customProperties>
  <ignoredErrors>
    <ignoredError sqref="C11:D1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0" tint="-4.9989318521683403E-2"/>
    <pageSetUpPr autoPageBreaks="0"/>
  </sheetPr>
  <dimension ref="B2:F7"/>
  <sheetViews>
    <sheetView showGridLines="0" zoomScaleNormal="100" zoomScaleSheetLayoutView="115" workbookViewId="0">
      <selection activeCell="B2" sqref="B2"/>
    </sheetView>
  </sheetViews>
  <sheetFormatPr defaultColWidth="9.140625" defaultRowHeight="12.75" x14ac:dyDescent="0.2"/>
  <cols>
    <col min="1" max="1" width="9.140625" style="1"/>
    <col min="2" max="4" width="15.42578125" style="1" customWidth="1"/>
    <col min="5" max="5" width="47.5703125" style="1" bestFit="1" customWidth="1"/>
    <col min="6" max="6" width="15.42578125" style="1" customWidth="1"/>
    <col min="7" max="16384" width="9.140625" style="1"/>
  </cols>
  <sheetData>
    <row r="2" spans="2:6" x14ac:dyDescent="0.2">
      <c r="B2" s="4" t="s">
        <v>3</v>
      </c>
      <c r="C2" s="4"/>
      <c r="D2" s="4"/>
      <c r="E2" s="4"/>
    </row>
    <row r="3" spans="2:6" ht="13.5" thickBot="1" x14ac:dyDescent="0.25">
      <c r="B3" s="132" t="s">
        <v>49</v>
      </c>
      <c r="C3" s="132"/>
      <c r="D3" s="132"/>
      <c r="E3" s="132"/>
    </row>
    <row r="5" spans="2:6" x14ac:dyDescent="0.2">
      <c r="B5" s="157" t="s">
        <v>1</v>
      </c>
      <c r="C5" s="157" t="s">
        <v>2</v>
      </c>
      <c r="D5" s="157" t="s">
        <v>0</v>
      </c>
      <c r="E5" s="157" t="s">
        <v>50</v>
      </c>
    </row>
    <row r="6" spans="2:6" x14ac:dyDescent="0.2">
      <c r="B6" s="163">
        <v>1325390156</v>
      </c>
      <c r="C6" s="163">
        <v>662106762</v>
      </c>
      <c r="D6" s="7">
        <f>B6+C6</f>
        <v>1987496918</v>
      </c>
      <c r="E6" s="1" t="s">
        <v>51</v>
      </c>
      <c r="F6" s="93"/>
    </row>
    <row r="7" spans="2:6" x14ac:dyDescent="0.2">
      <c r="B7" s="163">
        <v>1381864848</v>
      </c>
      <c r="C7" s="163">
        <v>817517507</v>
      </c>
      <c r="D7" s="7">
        <f>B7+C7</f>
        <v>2199382355</v>
      </c>
      <c r="E7" s="1" t="s">
        <v>52</v>
      </c>
    </row>
  </sheetData>
  <pageMargins left="0.7" right="0.7" top="0.75" bottom="0.75" header="0.3" footer="0.3"/>
  <pageSetup scale="76" orientation="portrait" r:id="rId1"/>
  <headerFooter>
    <oddHeader>&amp;RTO2024 Annual Update
Attachment 4
WP-Schedule 6 and 8 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Trans Plant-Rsrve Act</vt:lpstr>
      <vt:lpstr>2022 ISO Study with Inc Plant</vt:lpstr>
      <vt:lpstr>2021 ISO Study with Inc Plant</vt:lpstr>
      <vt:lpstr>Accum Depr Calc</vt:lpstr>
      <vt:lpstr>Reserve Recon to FF1</vt:lpstr>
      <vt:lpstr>General &amp; Intangible Reserve</vt:lpstr>
      <vt:lpstr>'2022 ISO Study with Inc Plant'!Print_Area</vt:lpstr>
      <vt:lpstr>'Reserve Recon to FF1'!Print_Area</vt:lpstr>
      <vt:lpstr>'Trans Plant-Rsrve Act'!Print_Area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Jee Kim</cp:lastModifiedBy>
  <cp:lastPrinted>2023-04-11T15:59:35Z</cp:lastPrinted>
  <dcterms:created xsi:type="dcterms:W3CDTF">2018-04-16T23:08:23Z</dcterms:created>
  <dcterms:modified xsi:type="dcterms:W3CDTF">2023-11-14T23:36:40Z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2023-10-06T16:47:01Z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6575cd13-9ca2-4618-9f7c-6968558b37ab</vt:lpwstr>
  </property>
  <property fmtid="{D5CDD505-2E9C-101B-9397-08002B2CF9AE}" pid="8" name="MSIP_Label_bc3dd1c7-2c40-4a31-84b2-bec599b321a0_ContentBits">
    <vt:lpwstr>0</vt:lpwstr>
  </property>
</Properties>
</file>