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Header" sheetId="2" r:id="rId1"/>
    <sheet name="Currently Effective TO9 DAU" sheetId="1" r:id="rId2"/>
    <sheet name="Sheet3" sheetId="3" r:id="rId3"/>
  </sheets>
  <externalReferences>
    <externalReference r:id="rId4"/>
  </externalReferences>
  <definedNames>
    <definedName name="_xlnm.Print_Area" localSheetId="1">'Currently Effective TO9 DAU'!$A$1:$L$71</definedName>
    <definedName name="_xlnm.Print_Area" localSheetId="0">Header!$A$1:$J$17</definedName>
  </definedNames>
  <calcPr calcId="145621"/>
</workbook>
</file>

<file path=xl/calcChain.xml><?xml version="1.0" encoding="utf-8"?>
<calcChain xmlns="http://schemas.openxmlformats.org/spreadsheetml/2006/main">
  <c r="G67" i="1" l="1"/>
  <c r="H14" i="1" s="1"/>
  <c r="G53" i="1"/>
  <c r="I45" i="1"/>
  <c r="I43" i="1"/>
  <c r="I42" i="1"/>
  <c r="H37" i="1"/>
  <c r="G54" i="1" s="1"/>
  <c r="I29" i="1"/>
  <c r="G29" i="1"/>
  <c r="G28" i="1"/>
  <c r="I28" i="1" s="1"/>
  <c r="I27" i="1"/>
  <c r="G27" i="1"/>
  <c r="G26" i="1"/>
  <c r="G25" i="1"/>
  <c r="H11" i="1"/>
  <c r="H25" i="1" s="1"/>
  <c r="G55" i="1" l="1"/>
  <c r="H12" i="1" s="1"/>
  <c r="H13" i="1" s="1"/>
  <c r="D17" i="1" s="1"/>
  <c r="I25" i="1"/>
  <c r="H26" i="1"/>
  <c r="I26" i="1" s="1"/>
</calcChain>
</file>

<file path=xl/sharedStrings.xml><?xml version="1.0" encoding="utf-8"?>
<sst xmlns="http://schemas.openxmlformats.org/spreadsheetml/2006/main" count="117" uniqueCount="93">
  <si>
    <t>Determination of PBOPs Filing Requirement and PBOPs Filing Amounts</t>
  </si>
  <si>
    <t>Complete this Schedule every other Annual Update beginning with the 2014 Annual Update (for Rate Year 2015)</t>
  </si>
  <si>
    <t>Pursuant to Section 8.b of the formula rate protocols, SCE must make a filing to adjust the current Authorized PBOPs Expense Amount</t>
  </si>
  <si>
    <t>if the absolute value of the sum of the Cumulative PBOP Recovery Difference and the Future PBOP Recovery Difference is greater</t>
  </si>
  <si>
    <t>than 20% of the sum of SCE's forecast PBOP expense for the current year and the following year.</t>
  </si>
  <si>
    <t>Check of above-described condition:</t>
  </si>
  <si>
    <t xml:space="preserve">Line </t>
  </si>
  <si>
    <t>Years</t>
  </si>
  <si>
    <t>Amount</t>
  </si>
  <si>
    <t>Source</t>
  </si>
  <si>
    <t>Cumulative PBOP Recovery Difference</t>
  </si>
  <si>
    <t>2012-2013</t>
  </si>
  <si>
    <t>Note 1</t>
  </si>
  <si>
    <t>Future PBOP Recovery Difference</t>
  </si>
  <si>
    <t>2014-2015</t>
  </si>
  <si>
    <t>Note 2</t>
  </si>
  <si>
    <t>Absolute Value of sum of a and b:</t>
  </si>
  <si>
    <t>Absolute Value (Sum of L1 and L2)</t>
  </si>
  <si>
    <t>20% of Two-Year Forecast PBOPs Expenses</t>
  </si>
  <si>
    <t>Note 2, Line i</t>
  </si>
  <si>
    <t xml:space="preserve"> </t>
  </si>
  <si>
    <t>If amount on Line 3 is greater than amount on Line 4, then SCE must make filing.</t>
  </si>
  <si>
    <t>Calculation</t>
  </si>
  <si>
    <t xml:space="preserve">Is Filing Necessary? </t>
  </si>
  <si>
    <t>If (L3&gt;L4) then "Yes", else "No"</t>
  </si>
  <si>
    <t>Amount of PBOPs Expenses that SCE must</t>
  </si>
  <si>
    <t>(C1)</t>
  </si>
  <si>
    <t>(C2)</t>
  </si>
  <si>
    <t>(C3)</t>
  </si>
  <si>
    <t>file for if filing is necessary:</t>
  </si>
  <si>
    <t>Note 2, d-h</t>
  </si>
  <si>
    <t xml:space="preserve">50% of </t>
  </si>
  <si>
    <t>Cumulative</t>
  </si>
  <si>
    <t>Forecast</t>
  </si>
  <si>
    <t>PBOP</t>
  </si>
  <si>
    <t xml:space="preserve">Filing </t>
  </si>
  <si>
    <t xml:space="preserve">PBOPs </t>
  </si>
  <si>
    <t>Recovery</t>
  </si>
  <si>
    <t>Year</t>
  </si>
  <si>
    <t>Expenses</t>
  </si>
  <si>
    <t>Difference</t>
  </si>
  <si>
    <t>Expense</t>
  </si>
  <si>
    <t>Calculation for Columns 2 and 3</t>
  </si>
  <si>
    <t>C2 = L1 * 0.5, C3 = C1 + C2</t>
  </si>
  <si>
    <t>---</t>
  </si>
  <si>
    <t>C2 NA, C3 =Avg of L7,L8,L9, C1</t>
  </si>
  <si>
    <t>Notes:</t>
  </si>
  <si>
    <t xml:space="preserve">1) The Cumulative PBOP Recovery Difference is the cumulative over-recovery or under-recovery of SCE’s PBOP expense amount </t>
  </si>
  <si>
    <t xml:space="preserve">during the period beginning on the date the currently-effective Authorized PBOB Expense Amount became effective and </t>
  </si>
  <si>
    <t>ending on December 31 of the immediately preceding Rate Year (“Prior PBOP Recovery Period”)</t>
  </si>
  <si>
    <t>Reference</t>
  </si>
  <si>
    <t>Current Authorized PBOPs Expense Amount:</t>
  </si>
  <si>
    <t>Schedule 20, Note 3</t>
  </si>
  <si>
    <t>Calculation of Cumulative PBOP Recovery Difference (see Instruction 1):</t>
  </si>
  <si>
    <t>Over (-) or</t>
  </si>
  <si>
    <t>Under (+)</t>
  </si>
  <si>
    <t xml:space="preserve">First Year currently-effective </t>
  </si>
  <si>
    <t>PBOP Amount became effective:</t>
  </si>
  <si>
    <t>…</t>
  </si>
  <si>
    <t>Cumulative PBOP Recovery Difference:</t>
  </si>
  <si>
    <t xml:space="preserve">Sum of above </t>
  </si>
  <si>
    <t>2) The Future PBOP Recovery Difference is the difference between:</t>
  </si>
  <si>
    <t>a) The sum of SCE's Forecast PBOP Expense for the current year and next year ("Projected Expense"); and</t>
  </si>
  <si>
    <t xml:space="preserve">b) The sum of SCE's PBOPs Expense amount to be recovered under its Formula Rate for the current year </t>
  </si>
  <si>
    <t>and the next year at the current Authorized PBOPs Expense Amount ("Projected Recovery").</t>
  </si>
  <si>
    <t>Calculation of Future PBOP Recovery Difference:</t>
  </si>
  <si>
    <t>a</t>
  </si>
  <si>
    <t>Projected Expense:</t>
  </si>
  <si>
    <t>Sum of first two years of Forecast PBOPs Expenses</t>
  </si>
  <si>
    <t>b</t>
  </si>
  <si>
    <t>Projected Recovery:</t>
  </si>
  <si>
    <t>(Current Authorized PBOPs Expense Amount) * 2</t>
  </si>
  <si>
    <t>c</t>
  </si>
  <si>
    <t>Future PBOP Recovery Difference:</t>
  </si>
  <si>
    <t>Projected Expense less Projected Recovery</t>
  </si>
  <si>
    <t>Five Year Forecast PBOPs Expenses:</t>
  </si>
  <si>
    <t>Forecast PBOP</t>
  </si>
  <si>
    <t>d</t>
  </si>
  <si>
    <t>e</t>
  </si>
  <si>
    <t>f</t>
  </si>
  <si>
    <t>g</t>
  </si>
  <si>
    <t>h</t>
  </si>
  <si>
    <t>Twenty Percent of sum of forecast PBOP Expense for current</t>
  </si>
  <si>
    <t>i</t>
  </si>
  <si>
    <t>Rate Year and Immediately succeeding Rate Year:</t>
  </si>
  <si>
    <t>(d+e) * 0.2</t>
  </si>
  <si>
    <t>Instructions:</t>
  </si>
  <si>
    <t>1) Enter "PBOPs Recovery" amounts in each line corresponding to a year in the "Prior PBOP Recovery Period" equal to the</t>
  </si>
  <si>
    <t>Current Authorized PBOPs Expense Amount in Note 1.  Enter "PBOPs Expenses" for each year equal to SCE's actual PBOPs expenses.</t>
  </si>
  <si>
    <t>ATTACHMENT 1</t>
  </si>
  <si>
    <t>Currently-Effective Schedule 35 with TO9 Inputs</t>
  </si>
  <si>
    <t>(Draft Annual Update posted on SCE website June 13, 2014)</t>
  </si>
  <si>
    <t>Showing Proposed Filing PBOPs Expenses on Lines 5-9: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</si>
</sst>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2" fillId="0" borderId="0" xfId="0" applyFont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Fill="1"/>
    <xf numFmtId="0" fontId="2" fillId="0" borderId="0" xfId="0" quotePrefix="1" applyFont="1" applyFill="1" applyAlignment="1">
      <alignment horizontal="left" indent="1"/>
    </xf>
    <xf numFmtId="0" fontId="2" fillId="0" borderId="0" xfId="0" quotePrefix="1" applyFont="1" applyAlignment="1">
      <alignment horizontal="center"/>
    </xf>
    <xf numFmtId="0" fontId="2" fillId="0" borderId="0" xfId="0" applyFont="1" applyFill="1" applyAlignment="1">
      <alignment horizontal="left" indent="1"/>
    </xf>
    <xf numFmtId="0" fontId="6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 indent="1"/>
    </xf>
    <xf numFmtId="164" fontId="2" fillId="2" borderId="0" xfId="0" applyNumberFormat="1" applyFont="1" applyFill="1"/>
    <xf numFmtId="0" fontId="2" fillId="2" borderId="0" xfId="0" quotePrefix="1" applyFont="1" applyFill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7" fillId="0" borderId="0" xfId="0" applyNumberFormat="1" applyFont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indent="2"/>
    </xf>
    <xf numFmtId="0" fontId="2" fillId="0" borderId="0" xfId="0" applyFont="1" applyAlignment="1">
      <alignment horizontal="left" indent="2"/>
    </xf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RC-REG/FERC/FERC%20Contract%20&amp;%20Cost%20Analysis/2015%20FERC%20Rate%20Case%20(Formula%203rd%20True%20Up)%20TO9/6-June%2015-Draft%20Informational%20Filing/Formula/Attachment%201%20TO9%20Draft%20Annual%20Update%20Formula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"/>
      <sheetName val="Contents"/>
      <sheetName val="Overview"/>
      <sheetName val="1-BaseTRR"/>
      <sheetName val="2-IFPTRR"/>
      <sheetName val="3-TrueUpAdjust"/>
      <sheetName val="4-TUTRR"/>
      <sheetName val="5-ROR-1"/>
      <sheetName val="5-ROR-2"/>
      <sheetName val="6-PlantInService"/>
      <sheetName val="7-PlantStudy"/>
      <sheetName val="8-AccDep"/>
      <sheetName val="9-ADIT"/>
      <sheetName val="10-CWIP"/>
      <sheetName val="11-PHFU"/>
      <sheetName val="12-AbandonedPlant"/>
      <sheetName val="13-WorkCap"/>
      <sheetName val="14-IncentivePlant"/>
      <sheetName val="15-IncentiveAdder"/>
      <sheetName val="16-PlantAdditions"/>
      <sheetName val="17-Depreciation"/>
      <sheetName val="18-DepRates"/>
      <sheetName val="19-OandM"/>
      <sheetName val="20-AandG"/>
      <sheetName val="21-RevenueCredits"/>
      <sheetName val="22-NUCs"/>
      <sheetName val="23-RegAssets"/>
      <sheetName val="24-CWIPTRR"/>
      <sheetName val="25-WholesaleDifference"/>
      <sheetName val="26-TaxRates"/>
      <sheetName val="27-Allocators"/>
      <sheetName val="28-FFU"/>
      <sheetName val="29-WholesaleTRRs"/>
      <sheetName val="30-WholesaleRates"/>
      <sheetName val="31-HVLV"/>
      <sheetName val="32-GrossLoad"/>
      <sheetName val="33-RetailRates"/>
      <sheetName val="34-UnfundedReserves"/>
      <sheetName val="35-PBO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9">
          <cell r="G59">
            <v>25791447.386164598</v>
          </cell>
        </row>
      </sheetData>
      <sheetData sheetId="19"/>
      <sheetData sheetId="20"/>
      <sheetData sheetId="21"/>
      <sheetData sheetId="22"/>
      <sheetData sheetId="23">
        <row r="68">
          <cell r="E68">
            <v>52707000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7"/>
  <sheetViews>
    <sheetView tabSelected="1" workbookViewId="0"/>
  </sheetViews>
  <sheetFormatPr defaultRowHeight="14.4" x14ac:dyDescent="0.3"/>
  <cols>
    <col min="1" max="1" width="12.77734375" customWidth="1"/>
    <col min="2" max="2" width="10.77734375" customWidth="1"/>
    <col min="3" max="3" width="8.77734375" customWidth="1"/>
    <col min="4" max="4" width="13.77734375" customWidth="1"/>
    <col min="5" max="12" width="10.77734375" customWidth="1"/>
  </cols>
  <sheetData>
    <row r="1" spans="3:10" x14ac:dyDescent="0.3">
      <c r="C1" s="37"/>
      <c r="D1" s="37"/>
      <c r="E1" s="37"/>
      <c r="F1" s="37"/>
      <c r="G1" s="37"/>
      <c r="H1" s="37"/>
      <c r="I1" s="37"/>
      <c r="J1" s="37"/>
    </row>
    <row r="2" spans="3:10" ht="22.8" x14ac:dyDescent="0.4">
      <c r="C2" s="38"/>
      <c r="D2" s="37"/>
      <c r="E2" s="39" t="s">
        <v>89</v>
      </c>
      <c r="F2" s="37"/>
      <c r="G2" s="37"/>
      <c r="H2" s="37"/>
      <c r="I2" s="37"/>
      <c r="J2" s="37"/>
    </row>
    <row r="3" spans="3:10" x14ac:dyDescent="0.3">
      <c r="C3" s="38"/>
      <c r="D3" s="37"/>
      <c r="E3" s="37"/>
      <c r="F3" s="37"/>
      <c r="G3" s="37"/>
      <c r="H3" s="37"/>
      <c r="I3" s="37"/>
      <c r="J3" s="37"/>
    </row>
    <row r="4" spans="3:10" x14ac:dyDescent="0.3">
      <c r="C4" s="38"/>
      <c r="D4" s="38" t="s">
        <v>90</v>
      </c>
      <c r="E4" s="37"/>
      <c r="F4" s="37"/>
      <c r="G4" s="37"/>
      <c r="H4" s="37"/>
      <c r="I4" s="37"/>
      <c r="J4" s="37"/>
    </row>
    <row r="5" spans="3:10" x14ac:dyDescent="0.3">
      <c r="C5" s="38"/>
      <c r="D5" s="38" t="s">
        <v>91</v>
      </c>
      <c r="E5" s="37"/>
      <c r="F5" s="37"/>
      <c r="G5" s="37"/>
      <c r="H5" s="37"/>
      <c r="I5" s="37"/>
      <c r="J5" s="37"/>
    </row>
    <row r="6" spans="3:10" x14ac:dyDescent="0.3">
      <c r="C6" s="38"/>
      <c r="F6" s="37"/>
      <c r="G6" s="37"/>
      <c r="H6" s="37"/>
      <c r="I6" s="37"/>
      <c r="J6" s="37"/>
    </row>
    <row r="7" spans="3:10" x14ac:dyDescent="0.3">
      <c r="C7" s="38"/>
      <c r="D7" s="37"/>
      <c r="E7" s="37"/>
      <c r="F7" s="37"/>
      <c r="G7" s="37"/>
      <c r="H7" s="37"/>
      <c r="I7" s="37"/>
      <c r="J7" s="37"/>
    </row>
    <row r="8" spans="3:10" x14ac:dyDescent="0.3">
      <c r="C8" s="37" t="s">
        <v>92</v>
      </c>
      <c r="D8" s="37"/>
      <c r="E8" s="37"/>
      <c r="F8" s="37"/>
      <c r="G8" s="37"/>
      <c r="H8" s="37"/>
      <c r="I8" s="37"/>
      <c r="J8" s="37"/>
    </row>
    <row r="9" spans="3:10" x14ac:dyDescent="0.3">
      <c r="D9" s="37"/>
      <c r="E9" s="37"/>
      <c r="F9" s="37"/>
      <c r="G9" s="37"/>
      <c r="H9" s="37"/>
      <c r="I9" s="37"/>
      <c r="J9" s="37"/>
    </row>
    <row r="10" spans="3:10" x14ac:dyDescent="0.3">
      <c r="D10" s="10" t="s">
        <v>35</v>
      </c>
    </row>
    <row r="11" spans="3:10" x14ac:dyDescent="0.3">
      <c r="D11" s="10" t="s">
        <v>36</v>
      </c>
    </row>
    <row r="12" spans="3:10" x14ac:dyDescent="0.3">
      <c r="C12" s="8" t="s">
        <v>38</v>
      </c>
      <c r="D12" s="8" t="s">
        <v>41</v>
      </c>
    </row>
    <row r="13" spans="3:10" x14ac:dyDescent="0.3">
      <c r="C13" s="5">
        <v>2014</v>
      </c>
      <c r="D13" s="13">
        <v>-7105090.5</v>
      </c>
    </row>
    <row r="14" spans="3:10" x14ac:dyDescent="0.3">
      <c r="C14" s="5">
        <v>2015</v>
      </c>
      <c r="D14" s="13">
        <v>18990909.5</v>
      </c>
    </row>
    <row r="15" spans="3:10" x14ac:dyDescent="0.3">
      <c r="C15" s="5">
        <v>2016</v>
      </c>
      <c r="D15" s="13">
        <v>45759000</v>
      </c>
    </row>
    <row r="16" spans="3:10" x14ac:dyDescent="0.3">
      <c r="C16" s="5">
        <v>2017</v>
      </c>
      <c r="D16" s="13">
        <v>45759000</v>
      </c>
    </row>
    <row r="17" spans="3:4" x14ac:dyDescent="0.3">
      <c r="C17" s="5">
        <v>2018</v>
      </c>
      <c r="D17" s="13">
        <v>45759000</v>
      </c>
    </row>
  </sheetData>
  <pageMargins left="0.7" right="0.7" top="0.75" bottom="0.75" header="0.3" footer="0.3"/>
  <pageSetup scale="80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Layout" zoomScaleNormal="100" workbookViewId="0"/>
  </sheetViews>
  <sheetFormatPr defaultRowHeight="14.4" x14ac:dyDescent="0.3"/>
  <cols>
    <col min="1" max="1" width="4.6640625" customWidth="1"/>
    <col min="2" max="5" width="8.6640625" customWidth="1"/>
    <col min="7" max="10" width="12.6640625" customWidth="1"/>
  </cols>
  <sheetData>
    <row r="1" spans="1:14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"/>
      <c r="B5" s="2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3"/>
    </row>
    <row r="6" spans="1:14" x14ac:dyDescent="0.3">
      <c r="A6" s="4"/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3"/>
    </row>
    <row r="7" spans="1:14" x14ac:dyDescent="0.3">
      <c r="A7" s="4"/>
      <c r="B7" s="4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3"/>
    </row>
    <row r="8" spans="1:14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3"/>
    </row>
    <row r="9" spans="1:14" x14ac:dyDescent="0.3">
      <c r="A9" s="4"/>
      <c r="B9" s="4" t="s">
        <v>5</v>
      </c>
      <c r="C9" s="2"/>
      <c r="D9" s="2"/>
      <c r="E9" s="2"/>
      <c r="F9" s="2"/>
      <c r="G9" s="5"/>
      <c r="H9" s="6"/>
      <c r="I9" s="2"/>
      <c r="J9" s="2"/>
      <c r="K9" s="4"/>
      <c r="L9" s="4"/>
      <c r="M9" s="3"/>
    </row>
    <row r="10" spans="1:14" x14ac:dyDescent="0.3">
      <c r="A10" s="7" t="s">
        <v>6</v>
      </c>
      <c r="B10" s="4"/>
      <c r="C10" s="4"/>
      <c r="D10" s="4"/>
      <c r="E10" s="4"/>
      <c r="F10" s="4"/>
      <c r="G10" s="8" t="s">
        <v>7</v>
      </c>
      <c r="H10" s="8" t="s">
        <v>8</v>
      </c>
      <c r="I10" s="4"/>
      <c r="J10" s="9" t="s">
        <v>9</v>
      </c>
      <c r="K10" s="4"/>
      <c r="L10" s="4"/>
      <c r="M10" s="3"/>
    </row>
    <row r="11" spans="1:14" x14ac:dyDescent="0.3">
      <c r="A11" s="10">
        <v>1</v>
      </c>
      <c r="B11" s="11" t="s">
        <v>10</v>
      </c>
      <c r="C11" s="4"/>
      <c r="D11" s="4"/>
      <c r="E11" s="4"/>
      <c r="F11" s="4"/>
      <c r="G11" s="12" t="s">
        <v>11</v>
      </c>
      <c r="H11" s="13">
        <f>I45</f>
        <v>-20934181</v>
      </c>
      <c r="I11" s="4"/>
      <c r="J11" s="4" t="s">
        <v>12</v>
      </c>
      <c r="K11" s="4"/>
      <c r="L11" s="4"/>
      <c r="M11" s="3"/>
    </row>
    <row r="12" spans="1:14" x14ac:dyDescent="0.3">
      <c r="A12" s="10">
        <v>2</v>
      </c>
      <c r="B12" s="4" t="s">
        <v>13</v>
      </c>
      <c r="C12" s="4"/>
      <c r="D12" s="4"/>
      <c r="E12" s="4"/>
      <c r="F12" s="4"/>
      <c r="G12" s="12" t="s">
        <v>14</v>
      </c>
      <c r="H12" s="13">
        <f>G55</f>
        <v>-72594000</v>
      </c>
      <c r="I12" s="4"/>
      <c r="J12" s="4" t="s">
        <v>15</v>
      </c>
      <c r="K12" s="4"/>
      <c r="L12" s="4"/>
      <c r="M12" s="3"/>
    </row>
    <row r="13" spans="1:14" x14ac:dyDescent="0.3">
      <c r="A13" s="10">
        <v>3</v>
      </c>
      <c r="B13" s="11" t="s">
        <v>16</v>
      </c>
      <c r="C13" s="4"/>
      <c r="D13" s="4"/>
      <c r="E13" s="4"/>
      <c r="F13" s="4"/>
      <c r="G13" s="4"/>
      <c r="H13" s="13">
        <f>ABS(H11+H12)</f>
        <v>93528181</v>
      </c>
      <c r="I13" s="4"/>
      <c r="J13" s="4" t="s">
        <v>17</v>
      </c>
      <c r="K13" s="4"/>
      <c r="L13" s="4"/>
      <c r="M13" s="3"/>
    </row>
    <row r="14" spans="1:14" x14ac:dyDescent="0.3">
      <c r="A14" s="10">
        <v>4</v>
      </c>
      <c r="B14" s="11" t="s">
        <v>18</v>
      </c>
      <c r="C14" s="4"/>
      <c r="D14" s="4"/>
      <c r="E14" s="4"/>
      <c r="F14" s="4"/>
      <c r="G14" s="4"/>
      <c r="H14" s="13">
        <f>G67</f>
        <v>6564000</v>
      </c>
      <c r="I14" s="4"/>
      <c r="J14" s="4" t="s">
        <v>19</v>
      </c>
      <c r="K14" s="4"/>
      <c r="L14" s="4"/>
      <c r="M14" s="3"/>
    </row>
    <row r="15" spans="1:14" x14ac:dyDescent="0.3">
      <c r="A15" s="10"/>
      <c r="B15" s="14"/>
      <c r="C15" s="4"/>
      <c r="D15" s="4"/>
      <c r="E15" s="4" t="s">
        <v>20</v>
      </c>
      <c r="F15" s="4"/>
      <c r="G15" s="4"/>
      <c r="H15" s="13"/>
      <c r="I15" s="4"/>
      <c r="J15" s="4"/>
      <c r="K15" s="4"/>
      <c r="L15" s="4"/>
      <c r="M15" s="3"/>
      <c r="N15" s="3"/>
    </row>
    <row r="16" spans="1:14" x14ac:dyDescent="0.3">
      <c r="A16" s="10"/>
      <c r="B16" s="11" t="s">
        <v>21</v>
      </c>
      <c r="C16" s="4"/>
      <c r="D16" s="4"/>
      <c r="E16" s="4"/>
      <c r="F16" s="4"/>
      <c r="G16" s="4"/>
      <c r="H16" s="13"/>
      <c r="I16" s="4"/>
      <c r="J16" s="9" t="s">
        <v>22</v>
      </c>
      <c r="K16" s="4"/>
      <c r="L16" s="4"/>
      <c r="M16" s="3"/>
      <c r="N16" s="3"/>
    </row>
    <row r="17" spans="1:14" x14ac:dyDescent="0.3">
      <c r="A17" s="10"/>
      <c r="B17" s="11" t="s">
        <v>23</v>
      </c>
      <c r="C17" s="4"/>
      <c r="D17" s="15" t="str">
        <f>IF(H13&gt;H14, "Yes", "No")</f>
        <v>Yes</v>
      </c>
      <c r="E17" s="4"/>
      <c r="F17" s="4"/>
      <c r="G17" s="4"/>
      <c r="H17" s="13"/>
      <c r="I17" s="4"/>
      <c r="J17" s="4" t="s">
        <v>24</v>
      </c>
      <c r="K17" s="4"/>
      <c r="L17" s="4"/>
      <c r="M17" s="3"/>
      <c r="N17" s="3"/>
    </row>
    <row r="18" spans="1:14" x14ac:dyDescent="0.3">
      <c r="A18" s="10"/>
      <c r="B18" s="11"/>
      <c r="C18" s="4"/>
      <c r="D18" s="4"/>
      <c r="E18" s="4"/>
      <c r="F18" s="4"/>
      <c r="G18" s="4"/>
      <c r="H18" s="13"/>
      <c r="I18" s="4"/>
      <c r="J18" s="4"/>
      <c r="K18" s="4"/>
      <c r="L18" s="4"/>
      <c r="M18" s="3"/>
      <c r="N18" s="3"/>
    </row>
    <row r="19" spans="1:14" x14ac:dyDescent="0.3">
      <c r="A19" s="10"/>
      <c r="B19" s="11" t="s">
        <v>25</v>
      </c>
      <c r="C19" s="4"/>
      <c r="D19" s="4"/>
      <c r="E19" s="4"/>
      <c r="F19" s="4"/>
      <c r="G19" s="16" t="s">
        <v>26</v>
      </c>
      <c r="H19" s="16" t="s">
        <v>27</v>
      </c>
      <c r="I19" s="16" t="s">
        <v>28</v>
      </c>
      <c r="J19" s="4"/>
      <c r="K19" s="4"/>
      <c r="L19" s="4"/>
      <c r="M19" s="3"/>
      <c r="N19" s="3"/>
    </row>
    <row r="20" spans="1:14" x14ac:dyDescent="0.3">
      <c r="A20" s="10"/>
      <c r="B20" s="11" t="s">
        <v>29</v>
      </c>
      <c r="C20" s="4"/>
      <c r="D20" s="4"/>
      <c r="E20" s="4"/>
      <c r="F20" s="4"/>
      <c r="G20" s="15" t="s">
        <v>30</v>
      </c>
      <c r="H20" s="17" t="s">
        <v>31</v>
      </c>
      <c r="I20" s="4"/>
      <c r="J20" s="4"/>
      <c r="K20" s="4"/>
      <c r="L20" s="4"/>
      <c r="M20" s="3"/>
      <c r="N20" s="3"/>
    </row>
    <row r="21" spans="1:14" x14ac:dyDescent="0.3">
      <c r="A21" s="10"/>
      <c r="B21" s="4"/>
      <c r="C21" s="4"/>
      <c r="D21" s="4"/>
      <c r="E21" s="4"/>
      <c r="F21" s="4"/>
      <c r="G21" s="4"/>
      <c r="H21" s="18" t="s">
        <v>32</v>
      </c>
      <c r="I21" s="4"/>
      <c r="J21" s="4"/>
      <c r="K21" s="4"/>
      <c r="L21" s="4"/>
      <c r="M21" s="3"/>
      <c r="N21" s="3"/>
    </row>
    <row r="22" spans="1:14" x14ac:dyDescent="0.3">
      <c r="A22" s="10"/>
      <c r="B22" s="4"/>
      <c r="C22" s="4"/>
      <c r="D22" s="4"/>
      <c r="E22" s="4"/>
      <c r="F22" s="4"/>
      <c r="G22" s="10" t="s">
        <v>33</v>
      </c>
      <c r="H22" s="17" t="s">
        <v>34</v>
      </c>
      <c r="I22" s="10" t="s">
        <v>35</v>
      </c>
      <c r="J22" s="4"/>
      <c r="K22" s="4"/>
      <c r="L22" s="4"/>
      <c r="M22" s="3"/>
      <c r="N22" s="3"/>
    </row>
    <row r="23" spans="1:14" x14ac:dyDescent="0.3">
      <c r="A23" s="10"/>
      <c r="B23" s="4"/>
      <c r="C23" s="4"/>
      <c r="D23" s="4"/>
      <c r="E23" s="4"/>
      <c r="F23" s="4"/>
      <c r="G23" s="10" t="s">
        <v>36</v>
      </c>
      <c r="H23" s="17" t="s">
        <v>37</v>
      </c>
      <c r="I23" s="10" t="s">
        <v>36</v>
      </c>
      <c r="J23" s="4"/>
      <c r="K23" s="4"/>
      <c r="L23" s="4"/>
      <c r="M23" s="3"/>
      <c r="N23" s="3"/>
    </row>
    <row r="24" spans="1:14" x14ac:dyDescent="0.3">
      <c r="A24" s="7" t="s">
        <v>6</v>
      </c>
      <c r="B24" s="4"/>
      <c r="C24" s="4"/>
      <c r="D24" s="4"/>
      <c r="E24" s="8" t="s">
        <v>38</v>
      </c>
      <c r="F24" s="4"/>
      <c r="G24" s="8" t="s">
        <v>39</v>
      </c>
      <c r="H24" s="19" t="s">
        <v>40</v>
      </c>
      <c r="I24" s="8" t="s">
        <v>41</v>
      </c>
      <c r="J24" s="20" t="s">
        <v>42</v>
      </c>
      <c r="K24" s="2"/>
      <c r="L24" s="2"/>
      <c r="M24" s="3"/>
      <c r="N24" s="3"/>
    </row>
    <row r="25" spans="1:14" x14ac:dyDescent="0.3">
      <c r="A25" s="10">
        <v>5</v>
      </c>
      <c r="B25" s="4"/>
      <c r="C25" s="4"/>
      <c r="D25" s="4"/>
      <c r="E25" s="12">
        <v>2014</v>
      </c>
      <c r="F25" s="4"/>
      <c r="G25" s="13">
        <f>G60</f>
        <v>3362000</v>
      </c>
      <c r="H25" s="13">
        <f>H11/2</f>
        <v>-10467090.5</v>
      </c>
      <c r="I25" s="13">
        <f>SUM(G25:H25)</f>
        <v>-7105090.5</v>
      </c>
      <c r="J25" s="21" t="s">
        <v>43</v>
      </c>
      <c r="K25" s="2"/>
      <c r="L25" s="2"/>
      <c r="M25" s="3"/>
      <c r="N25" s="3"/>
    </row>
    <row r="26" spans="1:14" x14ac:dyDescent="0.3">
      <c r="A26" s="10">
        <v>6</v>
      </c>
      <c r="B26" s="4"/>
      <c r="C26" s="4"/>
      <c r="D26" s="4"/>
      <c r="E26" s="12">
        <v>2015</v>
      </c>
      <c r="F26" s="4"/>
      <c r="G26" s="13">
        <f>G61</f>
        <v>29458000</v>
      </c>
      <c r="H26" s="13">
        <f>H11/2</f>
        <v>-10467090.5</v>
      </c>
      <c r="I26" s="13">
        <f>SUM(G26:H26)</f>
        <v>18990909.5</v>
      </c>
      <c r="J26" s="21" t="s">
        <v>43</v>
      </c>
      <c r="K26" s="2"/>
      <c r="L26" s="2"/>
      <c r="M26" s="3"/>
      <c r="N26" s="3"/>
    </row>
    <row r="27" spans="1:14" x14ac:dyDescent="0.3">
      <c r="A27" s="10">
        <v>7</v>
      </c>
      <c r="B27" s="14"/>
      <c r="C27" s="4"/>
      <c r="D27" s="4"/>
      <c r="E27" s="12">
        <v>2016</v>
      </c>
      <c r="F27" s="4"/>
      <c r="G27" s="13">
        <f t="shared" ref="G27:G29" si="0">G62</f>
        <v>42379000</v>
      </c>
      <c r="H27" s="22" t="s">
        <v>44</v>
      </c>
      <c r="I27" s="13">
        <f xml:space="preserve"> SUM($G$27:$G$29)/3</f>
        <v>45759000</v>
      </c>
      <c r="J27" s="23" t="s">
        <v>45</v>
      </c>
      <c r="K27" s="2"/>
      <c r="L27" s="2"/>
    </row>
    <row r="28" spans="1:14" x14ac:dyDescent="0.3">
      <c r="A28" s="10">
        <v>8</v>
      </c>
      <c r="B28" s="24"/>
      <c r="C28" s="4"/>
      <c r="D28" s="4"/>
      <c r="E28" s="12">
        <v>2017</v>
      </c>
      <c r="F28" s="4"/>
      <c r="G28" s="13">
        <f t="shared" si="0"/>
        <v>45557000</v>
      </c>
      <c r="H28" s="22" t="s">
        <v>44</v>
      </c>
      <c r="I28" s="13">
        <f t="shared" ref="I28:I29" si="1" xml:space="preserve"> SUM($G$27:$G$29)/3</f>
        <v>45759000</v>
      </c>
      <c r="J28" s="23" t="s">
        <v>45</v>
      </c>
      <c r="K28" s="2"/>
      <c r="L28" s="2"/>
    </row>
    <row r="29" spans="1:14" x14ac:dyDescent="0.3">
      <c r="A29" s="10">
        <v>9</v>
      </c>
      <c r="B29" s="4"/>
      <c r="C29" s="4"/>
      <c r="D29" s="4"/>
      <c r="E29" s="12">
        <v>2018</v>
      </c>
      <c r="F29" s="4"/>
      <c r="G29" s="13">
        <f t="shared" si="0"/>
        <v>49341000</v>
      </c>
      <c r="H29" s="22" t="s">
        <v>44</v>
      </c>
      <c r="I29" s="13">
        <f t="shared" si="1"/>
        <v>45759000</v>
      </c>
      <c r="J29" s="23" t="s">
        <v>45</v>
      </c>
      <c r="K29" s="2"/>
      <c r="L29" s="2"/>
    </row>
    <row r="30" spans="1:14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4" x14ac:dyDescent="0.3">
      <c r="A31" s="25" t="s">
        <v>46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3">
      <c r="A32" s="4" t="s">
        <v>47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4" x14ac:dyDescent="0.3">
      <c r="A33" s="14" t="s">
        <v>48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4" x14ac:dyDescent="0.3">
      <c r="A34" s="14" t="s">
        <v>49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4" x14ac:dyDescent="0.3">
      <c r="A35" s="1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4" x14ac:dyDescent="0.3">
      <c r="A36" s="10"/>
      <c r="B36" s="4"/>
      <c r="C36" s="4"/>
      <c r="D36" s="4"/>
      <c r="E36" s="4"/>
      <c r="F36" s="4"/>
      <c r="G36" s="4"/>
      <c r="H36" s="8" t="s">
        <v>8</v>
      </c>
      <c r="I36" s="8" t="s">
        <v>50</v>
      </c>
      <c r="J36" s="4"/>
      <c r="K36" s="4"/>
      <c r="L36" s="4"/>
    </row>
    <row r="37" spans="1:14" x14ac:dyDescent="0.3">
      <c r="A37" s="10"/>
      <c r="B37" s="4" t="s">
        <v>51</v>
      </c>
      <c r="C37" s="4"/>
      <c r="D37" s="4"/>
      <c r="E37" s="4"/>
      <c r="F37" s="4"/>
      <c r="G37" s="22"/>
      <c r="H37" s="13">
        <f>'[1]20-AandG'!E68</f>
        <v>52707000</v>
      </c>
      <c r="I37" s="14" t="s">
        <v>52</v>
      </c>
      <c r="J37" s="4"/>
      <c r="K37" s="4"/>
      <c r="L37" s="4"/>
    </row>
    <row r="38" spans="1:14" x14ac:dyDescent="0.3">
      <c r="A38" s="1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4" x14ac:dyDescent="0.3">
      <c r="A39" s="14" t="s">
        <v>53</v>
      </c>
      <c r="B39" s="4"/>
      <c r="C39" s="4"/>
      <c r="D39" s="4"/>
      <c r="E39" s="4"/>
      <c r="F39" s="2"/>
      <c r="G39" s="2"/>
      <c r="H39" s="4"/>
      <c r="I39" s="10" t="s">
        <v>54</v>
      </c>
      <c r="J39" s="4"/>
      <c r="K39" s="4"/>
      <c r="L39" s="4"/>
      <c r="N39" s="26"/>
    </row>
    <row r="40" spans="1:14" x14ac:dyDescent="0.3">
      <c r="A40" s="14"/>
      <c r="B40" s="4" t="s">
        <v>20</v>
      </c>
      <c r="C40" s="4"/>
      <c r="D40" s="4"/>
      <c r="E40" s="4"/>
      <c r="F40" s="10"/>
      <c r="G40" s="10" t="s">
        <v>36</v>
      </c>
      <c r="H40" s="10" t="s">
        <v>36</v>
      </c>
      <c r="I40" s="10" t="s">
        <v>55</v>
      </c>
      <c r="J40" s="4"/>
      <c r="K40" s="4"/>
      <c r="L40" s="4"/>
    </row>
    <row r="41" spans="1:14" x14ac:dyDescent="0.3">
      <c r="A41" s="14"/>
      <c r="B41" s="4" t="s">
        <v>56</v>
      </c>
      <c r="C41" s="4"/>
      <c r="D41" s="4"/>
      <c r="E41" s="4"/>
      <c r="F41" s="8" t="s">
        <v>38</v>
      </c>
      <c r="G41" s="8" t="s">
        <v>39</v>
      </c>
      <c r="H41" s="8" t="s">
        <v>37</v>
      </c>
      <c r="I41" s="8" t="s">
        <v>37</v>
      </c>
      <c r="J41" s="4"/>
      <c r="K41" s="4"/>
      <c r="L41" s="4"/>
    </row>
    <row r="42" spans="1:14" x14ac:dyDescent="0.3">
      <c r="A42" s="14"/>
      <c r="B42" s="4" t="s">
        <v>57</v>
      </c>
      <c r="C42" s="4"/>
      <c r="D42" s="4"/>
      <c r="E42" s="4"/>
      <c r="F42" s="12">
        <v>2012</v>
      </c>
      <c r="G42" s="27">
        <v>51276000</v>
      </c>
      <c r="H42" s="27">
        <v>52707000</v>
      </c>
      <c r="I42" s="13">
        <f>G42-H42</f>
        <v>-1431000</v>
      </c>
      <c r="J42" s="14"/>
      <c r="K42" s="4"/>
      <c r="L42" s="4"/>
    </row>
    <row r="43" spans="1:14" x14ac:dyDescent="0.3">
      <c r="A43" s="14"/>
      <c r="B43" s="4"/>
      <c r="C43" s="4"/>
      <c r="D43" s="4"/>
      <c r="E43" s="4"/>
      <c r="F43" s="12">
        <v>2013</v>
      </c>
      <c r="G43" s="27">
        <v>33203819</v>
      </c>
      <c r="H43" s="27">
        <v>52707000</v>
      </c>
      <c r="I43" s="13">
        <f>G43-H43</f>
        <v>-19503181</v>
      </c>
      <c r="J43" s="4"/>
      <c r="K43" s="4"/>
      <c r="L43" s="4"/>
    </row>
    <row r="44" spans="1:14" x14ac:dyDescent="0.3">
      <c r="A44" s="14"/>
      <c r="B44" s="4"/>
      <c r="C44" s="4"/>
      <c r="D44" s="4"/>
      <c r="E44" s="4"/>
      <c r="F44" s="28" t="s">
        <v>58</v>
      </c>
      <c r="G44" s="27"/>
      <c r="H44" s="27"/>
      <c r="I44" s="4"/>
      <c r="J44" s="4"/>
      <c r="K44" s="4"/>
      <c r="L44" s="4"/>
    </row>
    <row r="45" spans="1:14" x14ac:dyDescent="0.3">
      <c r="A45" s="14"/>
      <c r="B45" s="4"/>
      <c r="C45" s="4"/>
      <c r="D45" s="4"/>
      <c r="E45" s="4"/>
      <c r="F45" s="5"/>
      <c r="G45" s="6"/>
      <c r="H45" s="29" t="s">
        <v>59</v>
      </c>
      <c r="I45" s="13">
        <f>SUM(I42:I44)</f>
        <v>-20934181</v>
      </c>
      <c r="J45" s="14" t="s">
        <v>60</v>
      </c>
      <c r="K45" s="4"/>
      <c r="L45" s="4"/>
    </row>
    <row r="46" spans="1:14" x14ac:dyDescent="0.3">
      <c r="A46" s="14"/>
      <c r="B46" s="4"/>
      <c r="C46" s="4"/>
      <c r="D46" s="4"/>
      <c r="E46" s="4"/>
      <c r="F46" s="5"/>
      <c r="G46" s="2"/>
      <c r="H46" s="4"/>
      <c r="I46" s="4"/>
      <c r="J46" s="4"/>
      <c r="K46" s="4"/>
      <c r="L46" s="4"/>
    </row>
    <row r="47" spans="1:14" x14ac:dyDescent="0.3">
      <c r="A47" s="4" t="s">
        <v>61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4" x14ac:dyDescent="0.3">
      <c r="A48" s="14" t="s">
        <v>62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3">
      <c r="A49" s="14" t="s">
        <v>63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3">
      <c r="A50" s="14" t="s">
        <v>64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3">
      <c r="A51" s="14" t="s">
        <v>65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3">
      <c r="A52" s="4"/>
      <c r="B52" s="4"/>
      <c r="C52" s="4"/>
      <c r="D52" s="4"/>
      <c r="E52" s="4"/>
      <c r="F52" s="4"/>
      <c r="G52" s="8" t="s">
        <v>8</v>
      </c>
      <c r="H52" s="8" t="s">
        <v>22</v>
      </c>
      <c r="I52" s="4"/>
      <c r="J52" s="4"/>
      <c r="K52" s="4"/>
      <c r="L52" s="4"/>
    </row>
    <row r="53" spans="1:12" x14ac:dyDescent="0.3">
      <c r="A53" s="10" t="s">
        <v>66</v>
      </c>
      <c r="B53" s="4"/>
      <c r="C53" s="4"/>
      <c r="D53" s="4"/>
      <c r="E53" s="4"/>
      <c r="F53" s="30" t="s">
        <v>67</v>
      </c>
      <c r="G53" s="13">
        <f>G60+G61</f>
        <v>32820000</v>
      </c>
      <c r="H53" s="14" t="s">
        <v>68</v>
      </c>
      <c r="I53" s="4"/>
      <c r="J53" s="4"/>
      <c r="K53" s="4"/>
      <c r="L53" s="4"/>
    </row>
    <row r="54" spans="1:12" x14ac:dyDescent="0.3">
      <c r="A54" s="10" t="s">
        <v>69</v>
      </c>
      <c r="B54" s="4"/>
      <c r="C54" s="4"/>
      <c r="D54" s="4"/>
      <c r="E54" s="4"/>
      <c r="F54" s="30" t="s">
        <v>70</v>
      </c>
      <c r="G54" s="31">
        <f>H37*2</f>
        <v>105414000</v>
      </c>
      <c r="H54" s="14" t="s">
        <v>71</v>
      </c>
      <c r="I54" s="4"/>
      <c r="J54" s="4"/>
      <c r="K54" s="4"/>
      <c r="L54" s="4"/>
    </row>
    <row r="55" spans="1:12" x14ac:dyDescent="0.3">
      <c r="A55" s="10" t="s">
        <v>72</v>
      </c>
      <c r="B55" s="4"/>
      <c r="C55" s="4"/>
      <c r="D55" s="4"/>
      <c r="E55" s="4"/>
      <c r="F55" s="30" t="s">
        <v>73</v>
      </c>
      <c r="G55" s="13">
        <f xml:space="preserve"> G53-G54</f>
        <v>-72594000</v>
      </c>
      <c r="H55" s="14" t="s">
        <v>74</v>
      </c>
      <c r="I55" s="4"/>
      <c r="J55" s="4"/>
      <c r="K55" s="4"/>
      <c r="L55" s="4"/>
    </row>
    <row r="56" spans="1:12" x14ac:dyDescent="0.3">
      <c r="A56" s="10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3">
      <c r="A57" s="10"/>
      <c r="B57" s="4"/>
      <c r="C57" s="4"/>
      <c r="D57" s="4" t="s">
        <v>75</v>
      </c>
      <c r="E57" s="4"/>
      <c r="F57" s="4"/>
      <c r="G57" s="4"/>
      <c r="H57" s="4"/>
      <c r="I57" s="4"/>
      <c r="J57" s="4"/>
      <c r="K57" s="4"/>
      <c r="L57" s="4"/>
    </row>
    <row r="58" spans="1:12" x14ac:dyDescent="0.3">
      <c r="A58" s="10"/>
      <c r="B58" s="4"/>
      <c r="C58" s="4"/>
      <c r="D58" s="4"/>
      <c r="E58" s="4"/>
      <c r="F58" s="10"/>
      <c r="G58" s="10" t="s">
        <v>76</v>
      </c>
      <c r="H58" s="4"/>
      <c r="I58" s="4"/>
      <c r="J58" s="4"/>
      <c r="K58" s="4"/>
      <c r="L58" s="4"/>
    </row>
    <row r="59" spans="1:12" x14ac:dyDescent="0.3">
      <c r="A59" s="10"/>
      <c r="B59" s="4"/>
      <c r="C59" s="4"/>
      <c r="D59" s="4"/>
      <c r="E59" s="4"/>
      <c r="F59" s="8" t="s">
        <v>38</v>
      </c>
      <c r="G59" s="8" t="s">
        <v>39</v>
      </c>
      <c r="H59" s="4"/>
      <c r="I59" s="4"/>
      <c r="J59" s="4"/>
      <c r="K59" s="4"/>
      <c r="L59" s="4"/>
    </row>
    <row r="60" spans="1:12" x14ac:dyDescent="0.3">
      <c r="A60" s="10" t="s">
        <v>77</v>
      </c>
      <c r="B60" s="4"/>
      <c r="C60" s="4"/>
      <c r="D60" s="4"/>
      <c r="E60" s="4"/>
      <c r="F60" s="12">
        <v>2014</v>
      </c>
      <c r="G60" s="27">
        <v>3362000</v>
      </c>
      <c r="H60" s="4"/>
      <c r="I60" s="4"/>
      <c r="J60" s="4"/>
      <c r="K60" s="4"/>
      <c r="L60" s="4"/>
    </row>
    <row r="61" spans="1:12" x14ac:dyDescent="0.3">
      <c r="A61" s="10" t="s">
        <v>78</v>
      </c>
      <c r="B61" s="4"/>
      <c r="C61" s="4"/>
      <c r="D61" s="4"/>
      <c r="E61" s="4"/>
      <c r="F61" s="12">
        <v>2015</v>
      </c>
      <c r="G61" s="27">
        <v>29458000</v>
      </c>
      <c r="H61" s="4"/>
      <c r="I61" s="4"/>
      <c r="J61" s="4"/>
      <c r="K61" s="4"/>
      <c r="L61" s="4"/>
    </row>
    <row r="62" spans="1:12" x14ac:dyDescent="0.3">
      <c r="A62" s="10" t="s">
        <v>79</v>
      </c>
      <c r="B62" s="4"/>
      <c r="C62" s="4"/>
      <c r="D62" s="4"/>
      <c r="E62" s="4"/>
      <c r="F62" s="12">
        <v>2016</v>
      </c>
      <c r="G62" s="27">
        <v>42379000</v>
      </c>
      <c r="H62" s="4"/>
      <c r="I62" s="4"/>
      <c r="J62" s="4"/>
      <c r="K62" s="4"/>
      <c r="L62" s="4"/>
    </row>
    <row r="63" spans="1:12" x14ac:dyDescent="0.3">
      <c r="A63" s="10" t="s">
        <v>80</v>
      </c>
      <c r="B63" s="4"/>
      <c r="C63" s="4"/>
      <c r="D63" s="4"/>
      <c r="E63" s="4"/>
      <c r="F63" s="12">
        <v>2017</v>
      </c>
      <c r="G63" s="27">
        <v>45557000</v>
      </c>
      <c r="H63" s="4"/>
      <c r="I63" s="4"/>
      <c r="J63" s="4"/>
      <c r="K63" s="4"/>
      <c r="L63" s="4"/>
    </row>
    <row r="64" spans="1:12" x14ac:dyDescent="0.3">
      <c r="A64" s="10" t="s">
        <v>81</v>
      </c>
      <c r="B64" s="4"/>
      <c r="C64" s="4"/>
      <c r="D64" s="4"/>
      <c r="E64" s="4"/>
      <c r="F64" s="12">
        <v>2018</v>
      </c>
      <c r="G64" s="27">
        <v>49341000</v>
      </c>
      <c r="H64" s="4"/>
      <c r="I64" s="4"/>
      <c r="J64" s="4"/>
      <c r="K64" s="4"/>
      <c r="L64" s="4"/>
    </row>
    <row r="65" spans="1:12" x14ac:dyDescent="0.3">
      <c r="A65" s="10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x14ac:dyDescent="0.3">
      <c r="A66" s="2"/>
      <c r="B66" s="2" t="s">
        <v>82</v>
      </c>
      <c r="C66" s="2"/>
      <c r="D66" s="2"/>
      <c r="E66" s="2"/>
      <c r="F66" s="2"/>
      <c r="G66" s="2"/>
      <c r="H66" s="32" t="s">
        <v>22</v>
      </c>
      <c r="I66" s="2"/>
      <c r="J66" s="2"/>
      <c r="K66" s="2"/>
      <c r="L66" s="2"/>
    </row>
    <row r="67" spans="1:12" x14ac:dyDescent="0.3">
      <c r="A67" s="33" t="s">
        <v>83</v>
      </c>
      <c r="B67" s="2" t="s">
        <v>84</v>
      </c>
      <c r="C67" s="2"/>
      <c r="D67" s="2"/>
      <c r="E67" s="2"/>
      <c r="F67" s="2"/>
      <c r="G67" s="6">
        <f xml:space="preserve"> (G60+G61)*0.2</f>
        <v>6564000</v>
      </c>
      <c r="H67" s="23" t="s">
        <v>85</v>
      </c>
      <c r="I67" s="2"/>
      <c r="J67" s="2"/>
      <c r="K67" s="2"/>
      <c r="L67" s="2"/>
    </row>
    <row r="68" spans="1:12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3">
      <c r="A69" s="34" t="s">
        <v>86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3">
      <c r="A70" s="23" t="s">
        <v>87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3">
      <c r="A71" s="35" t="s">
        <v>88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3">
      <c r="A72" s="14"/>
    </row>
    <row r="73" spans="1:12" x14ac:dyDescent="0.3">
      <c r="A73" s="36"/>
    </row>
  </sheetData>
  <pageMargins left="0.7" right="0.7" top="0.75" bottom="0.75" header="0.3" footer="0.3"/>
  <pageSetup scale="65" orientation="portrait" verticalDpi="1200" r:id="rId1"/>
  <headerFooter>
    <oddHeader>&amp;C&amp;"Arial,Regular"&amp;12Attachment 1
TO9 Draft Annual Update 
Currently-Effective Schedule 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Header</vt:lpstr>
      <vt:lpstr>Currently Effective TO9 DAU</vt:lpstr>
      <vt:lpstr>Sheet3</vt:lpstr>
      <vt:lpstr>'Currently Effective TO9 DAU'!Print_Area</vt:lpstr>
      <vt:lpstr>Header!Print_Area</vt:lpstr>
    </vt:vector>
  </TitlesOfParts>
  <Company>Southern California Edison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Hansen, Berton J</dc:creator>
  <cp:lastModifiedBy>Hansen, Berton J</cp:lastModifiedBy>
  <cp:lastPrinted>2014-09-04T23:22:43Z</cp:lastPrinted>
  <dcterms:created xsi:type="dcterms:W3CDTF">2014-08-08T22:05:07Z</dcterms:created>
  <dcterms:modified xsi:type="dcterms:W3CDTF">2014-09-04T23:23:00Z</dcterms:modified>
</cp:coreProperties>
</file>