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2024 FERC Rate Case TO2024\6-Jun 15 Draft Informational Posting\Workpapers\"/>
    </mc:Choice>
  </mc:AlternateContent>
  <xr:revisionPtr revIDLastSave="0" documentId="8_{D5C66F9F-1346-4BA7-AD0D-D42B478822A6}" xr6:coauthVersionLast="47" xr6:coauthVersionMax="47" xr10:uidLastSave="{00000000-0000-0000-0000-000000000000}"/>
  <bookViews>
    <workbookView xWindow="28680" yWindow="-120" windowWidth="29040" windowHeight="17640" tabRatio="767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2 Summary of I&amp;D Reserve" sheetId="5" r:id="rId5"/>
    <sheet name="UnfundedReserves excluding WF" sheetId="2" r:id="rId6"/>
    <sheet name="Wildfire Reserve" sheetId="4" r:id="rId7"/>
  </sheets>
  <externalReferences>
    <externalReference r:id="rId8"/>
  </externalReferences>
  <definedNames>
    <definedName name="_xlnm.Print_Area" localSheetId="1">'34-UnfundedReserves'!$A$1:$K$45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1" l="1"/>
  <c r="G26" i="1"/>
  <c r="D10" i="4" l="1"/>
  <c r="D9" i="4"/>
  <c r="G27" i="6" l="1"/>
  <c r="C24" i="6"/>
  <c r="C50" i="5"/>
  <c r="C52" i="5" s="1"/>
  <c r="G25" i="1" s="1"/>
  <c r="D13" i="2" l="1"/>
  <c r="C11" i="5" l="1"/>
  <c r="C10" i="5"/>
  <c r="G26" i="6"/>
  <c r="F11" i="6"/>
  <c r="E24" i="6"/>
  <c r="C12" i="5" l="1"/>
  <c r="I35" i="1" l="1"/>
  <c r="G35" i="1"/>
  <c r="I30" i="1"/>
  <c r="G30" i="1"/>
  <c r="I25" i="1" l="1"/>
  <c r="E13" i="2" l="1"/>
  <c r="I38" i="1" l="1"/>
  <c r="G38" i="1"/>
  <c r="I31" i="1"/>
  <c r="G31" i="1"/>
  <c r="D19" i="7" l="1"/>
  <c r="C19" i="7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F12" i="6"/>
  <c r="F13" i="6" s="1"/>
  <c r="F14" i="6" s="1"/>
  <c r="F15" i="6" s="1"/>
  <c r="F16" i="6" s="1"/>
  <c r="F17" i="6" s="1"/>
  <c r="F18" i="6" s="1"/>
  <c r="F19" i="6" s="1"/>
  <c r="F20" i="6" s="1"/>
  <c r="F21" i="6" s="1"/>
  <c r="F22" i="6" l="1"/>
  <c r="F23" i="6" s="1"/>
  <c r="G29" i="6" s="1"/>
  <c r="G27" i="1"/>
  <c r="G17" i="1" s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<sst xmlns="http://schemas.openxmlformats.org/spreadsheetml/2006/main" count="174" uniqueCount="128">
  <si>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</si>
  <si>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</si>
  <si>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</si>
  <si>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</si>
  <si>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</si>
  <si>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</si>
  <si>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</si>
  <si>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</si>
  <si>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</si>
  <si>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</si>
  <si>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</si>
  <si>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</si>
  <si>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</si>
  <si>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</si>
  <si>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</si>
  <si>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</si>
  <si>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</si>
  <si>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</si>
  <si>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</si>
  <si>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</si>
  <si>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</si>
  <si>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</si>
  <si>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</si>
  <si>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</si>
  <si>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</si>
  <si>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</si>
  <si>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</si>
  <si>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</si>
  <si>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</si>
  <si>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</si>
  <si>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</si>
  <si>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</si>
  <si>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</si>
  <si>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</si>
  <si>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</si>
  <si>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</si>
  <si>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</si>
  <si>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</si>
  <si>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</si>
  <si>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</si>
  <si>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</si>
  <si>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</si>
  <si>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</si>
  <si>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</si>
  <si>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</si>
  <si>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</si>
  <si>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</si>
  <si>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</si>
  <si>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</si>
  <si>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</si>
  <si>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</si>
  <si>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</si>
  <si>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</si>
  <si>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</si>
  <si>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</si>
  <si>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</si>
  <si>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</si>
  <si>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</si>
  <si>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</si>
  <si>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</si>
  <si>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</si>
  <si>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</si>
  <si>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</si>
  <si>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</si>
  <si>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Description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</si>
  <si>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</si>
  <si>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</si>
  <si>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</si>
  <si>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</si>
  <si>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</si>
  <si>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</si>
  <si>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</si>
  <si>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</si>
  <si>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</si>
  <si>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</si>
  <si>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</si>
  <si>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</si>
  <si>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</si>
  <si>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</si>
  <si>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</si>
  <si>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</si>
  <si>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</si>
  <si>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</si>
  <si>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>( Col. B Line 1 + Col. E Line 13) / 2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</si>
  <si>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</si>
  <si>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</si>
  <si>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</si>
  <si>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</si>
  <si>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</si>
  <si>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</si>
  <si>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</si>
  <si>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</si>
  <si>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</si>
  <si>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</si>
  <si>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</si>
  <si>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</si>
  <si>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</si>
  <si>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</si>
  <si>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</si>
  <si>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</si>
  <si>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</si>
  <si>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</si>
  <si>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</si>
  <si>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</si>
  <si>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</si>
  <si>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</si>
  <si>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Unfunded Reserves excluding Wildfire Reserve</t>
  </si>
  <si>
    <t>Account 2251020/2150084</t>
  </si>
  <si>
    <t>Deduct: Pre-2019 Wildfires (Other Than Thomas/Woolsey)</t>
  </si>
  <si>
    <t>Cash Treatment:</t>
  </si>
  <si>
    <t>Deduct: 2019 Wildfire Events</t>
  </si>
  <si>
    <t>Deduct: 2020 Wildfire Events</t>
  </si>
  <si>
    <t>Thomas/Mudslides &amp; Woolsey Reserves</t>
  </si>
  <si>
    <t xml:space="preserve">Line </t>
  </si>
  <si>
    <t>= Line 6 - Line 2</t>
  </si>
  <si>
    <t>Injury &amp; Damages (2251010)</t>
  </si>
  <si>
    <t>2020 Summary of Injury &amp; Damage Reserve</t>
  </si>
  <si>
    <t xml:space="preserve">2021 Wildfire Reserve Included in total Injury and Damages Reserve </t>
  </si>
  <si>
    <t>Total 2022</t>
  </si>
  <si>
    <t>Deduct: 2022 Wildfire Events</t>
  </si>
  <si>
    <t xml:space="preserve">2022 Wildfire Reserve Included in total Injury and Damages Reserve </t>
  </si>
  <si>
    <t>2022 Injury &amp; Damage Reserve Total</t>
  </si>
  <si>
    <t>2022 General Ledger Accounts 2251020 and 2150084</t>
  </si>
  <si>
    <t>2022 Summary of Injury &amp; Damage Reserve</t>
  </si>
  <si>
    <t>2022 Wildfire Reserve</t>
  </si>
  <si>
    <t>2022 Wildfire Reserve - General Ledger Accounts 2251020 and 2150084</t>
  </si>
  <si>
    <t>2021 Summary of Injury &amp; Damage Reserve</t>
  </si>
  <si>
    <t>2021 Injury &amp; Damage Reserve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</si>
</sst>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3" tint="-0.24994659260841701"/>
      </right>
      <top style="thin">
        <color indexed="64"/>
      </top>
      <bottom/>
      <diagonal/>
    </border>
    <border>
      <left style="thin">
        <color theme="3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3" tint="0.59996337778862885"/>
      </left>
      <right style="thin">
        <color indexed="64"/>
      </right>
      <top style="thin">
        <color theme="3" tint="0.59996337778862885"/>
      </top>
      <bottom style="thin">
        <color theme="3" tint="-0.24994659260841701"/>
      </bottom>
      <diagonal/>
    </border>
  </borders>
  <cellStyleXfs count="42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166" fontId="15" fillId="0" borderId="4" applyNumberFormat="0" applyProtection="0">
      <alignment horizontal="right" vertical="center"/>
    </xf>
    <xf numFmtId="166" fontId="15" fillId="4" borderId="5" applyNumberFormat="0" applyAlignment="0" applyProtection="0">
      <alignment horizontal="left" vertical="center" indent="1"/>
    </xf>
    <xf numFmtId="0" fontId="16" fillId="5" borderId="5" applyNumberFormat="0" applyAlignment="0" applyProtection="0">
      <alignment horizontal="left" vertical="center" indent="1"/>
    </xf>
    <xf numFmtId="166" fontId="16" fillId="0" borderId="6" applyNumberFormat="0" applyProtection="0">
      <alignment horizontal="right" vertical="center"/>
    </xf>
    <xf numFmtId="0" fontId="17" fillId="6" borderId="6" applyNumberFormat="0" applyAlignment="0" applyProtection="0">
      <alignment horizontal="left" vertical="center" indent="1"/>
    </xf>
    <xf numFmtId="0" fontId="17" fillId="7" borderId="6" applyNumberFormat="0" applyAlignment="0" applyProtection="0">
      <alignment horizontal="left" vertical="center" indent="1"/>
    </xf>
    <xf numFmtId="166" fontId="15" fillId="8" borderId="4" applyNumberFormat="0" applyBorder="0" applyProtection="0">
      <alignment horizontal="right" vertical="center"/>
    </xf>
    <xf numFmtId="0" fontId="17" fillId="6" borderId="6" applyNumberFormat="0" applyAlignment="0" applyProtection="0">
      <alignment horizontal="left" vertical="center" indent="1"/>
    </xf>
    <xf numFmtId="166" fontId="16" fillId="7" borderId="6" applyNumberFormat="0" applyProtection="0">
      <alignment horizontal="right" vertical="center"/>
    </xf>
    <xf numFmtId="166" fontId="16" fillId="8" borderId="6" applyNumberFormat="0" applyBorder="0" applyProtection="0">
      <alignment horizontal="right" vertical="center"/>
    </xf>
    <xf numFmtId="166" fontId="18" fillId="9" borderId="7" applyNumberFormat="0" applyBorder="0" applyAlignment="0" applyProtection="0">
      <alignment horizontal="right" vertical="center" indent="1"/>
    </xf>
    <xf numFmtId="166" fontId="19" fillId="10" borderId="7" applyNumberFormat="0" applyBorder="0" applyAlignment="0" applyProtection="0">
      <alignment horizontal="right" vertical="center" indent="1"/>
    </xf>
    <xf numFmtId="166" fontId="19" fillId="11" borderId="7" applyNumberFormat="0" applyBorder="0" applyAlignment="0" applyProtection="0">
      <alignment horizontal="right" vertical="center" indent="1"/>
    </xf>
    <xf numFmtId="166" fontId="20" fillId="12" borderId="7" applyNumberFormat="0" applyBorder="0" applyAlignment="0" applyProtection="0">
      <alignment horizontal="right" vertical="center" indent="1"/>
    </xf>
    <xf numFmtId="166" fontId="20" fillId="13" borderId="7" applyNumberFormat="0" applyBorder="0" applyAlignment="0" applyProtection="0">
      <alignment horizontal="right" vertical="center" indent="1"/>
    </xf>
    <xf numFmtId="166" fontId="20" fillId="14" borderId="7" applyNumberFormat="0" applyBorder="0" applyAlignment="0" applyProtection="0">
      <alignment horizontal="right" vertical="center" indent="1"/>
    </xf>
    <xf numFmtId="166" fontId="21" fillId="15" borderId="7" applyNumberFormat="0" applyBorder="0" applyAlignment="0" applyProtection="0">
      <alignment horizontal="right" vertical="center" indent="1"/>
    </xf>
    <xf numFmtId="166" fontId="21" fillId="16" borderId="7" applyNumberFormat="0" applyBorder="0" applyAlignment="0" applyProtection="0">
      <alignment horizontal="right" vertical="center" indent="1"/>
    </xf>
    <xf numFmtId="166" fontId="21" fillId="17" borderId="7" applyNumberFormat="0" applyBorder="0" applyAlignment="0" applyProtection="0">
      <alignment horizontal="right" vertical="center" indent="1"/>
    </xf>
    <xf numFmtId="0" fontId="22" fillId="0" borderId="5" applyNumberFormat="0" applyFont="0" applyFill="0" applyAlignment="0" applyProtection="0"/>
    <xf numFmtId="0" fontId="16" fillId="5" borderId="6" applyNumberFormat="0" applyAlignment="0" applyProtection="0">
      <alignment horizontal="left" vertical="center" indent="1"/>
    </xf>
    <xf numFmtId="0" fontId="17" fillId="18" borderId="5" applyNumberFormat="0" applyAlignment="0" applyProtection="0">
      <alignment horizontal="left" vertical="center" indent="1"/>
    </xf>
    <xf numFmtId="0" fontId="17" fillId="19" borderId="5" applyNumberFormat="0" applyAlignment="0" applyProtection="0">
      <alignment horizontal="left" vertical="center" indent="1"/>
    </xf>
    <xf numFmtId="0" fontId="17" fillId="20" borderId="5" applyNumberFormat="0" applyAlignment="0" applyProtection="0">
      <alignment horizontal="left" vertical="center" indent="1"/>
    </xf>
    <xf numFmtId="0" fontId="17" fillId="8" borderId="5" applyNumberFormat="0" applyAlignment="0" applyProtection="0">
      <alignment horizontal="left" vertical="center" indent="1"/>
    </xf>
    <xf numFmtId="0" fontId="17" fillId="7" borderId="6" applyNumberFormat="0" applyAlignment="0" applyProtection="0">
      <alignment horizontal="left" vertical="center" indent="1"/>
    </xf>
    <xf numFmtId="0" fontId="23" fillId="0" borderId="8" applyNumberFormat="0" applyFill="0" applyBorder="0" applyAlignment="0" applyProtection="0"/>
    <xf numFmtId="0" fontId="24" fillId="0" borderId="8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176">
    <xf numFmtId="0" fontId="0" fillId="0" borderId="0" xfId="0"/>
    <xf numFmtId="0" fontId="11" fillId="0" borderId="0" xfId="3" applyFont="1" applyFill="1"/>
    <xf numFmtId="0" fontId="10" fillId="0" borderId="0" xfId="3" applyFill="1"/>
    <xf numFmtId="0" fontId="0" fillId="0" borderId="0" xfId="0" applyFill="1"/>
    <xf numFmtId="0" fontId="10" fillId="0" borderId="0" xfId="0" applyFont="1" applyFill="1"/>
    <xf numFmtId="0" fontId="12" fillId="0" borderId="0" xfId="3" applyFont="1" applyFill="1"/>
    <xf numFmtId="0" fontId="11" fillId="0" borderId="0" xfId="3" applyFont="1" applyFill="1" applyAlignment="1">
      <alignment horizontal="center"/>
    </xf>
    <xf numFmtId="0" fontId="10" fillId="0" borderId="0" xfId="3" applyFont="1" applyFill="1"/>
    <xf numFmtId="0" fontId="11" fillId="0" borderId="0" xfId="3" applyFont="1" applyAlignment="1">
      <alignment horizontal="center"/>
    </xf>
    <xf numFmtId="0" fontId="10" fillId="0" borderId="0" xfId="3" applyFont="1"/>
    <xf numFmtId="0" fontId="10" fillId="0" borderId="0" xfId="3"/>
    <xf numFmtId="0" fontId="11" fillId="0" borderId="1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11" fillId="0" borderId="1" xfId="3" applyFont="1" applyBorder="1" applyAlignment="1">
      <alignment horizontal="center"/>
    </xf>
    <xf numFmtId="0" fontId="12" fillId="0" borderId="0" xfId="3" applyFont="1" applyAlignment="1">
      <alignment horizontal="left"/>
    </xf>
    <xf numFmtId="164" fontId="10" fillId="0" borderId="0" xfId="3" applyNumberFormat="1" applyFill="1"/>
    <xf numFmtId="0" fontId="13" fillId="0" borderId="0" xfId="0" applyFont="1"/>
    <xf numFmtId="0" fontId="11" fillId="0" borderId="0" xfId="3" quotePrefix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2" fillId="0" borderId="0" xfId="3" applyFont="1" applyAlignment="1">
      <alignment horizontal="center"/>
    </xf>
    <xf numFmtId="0" fontId="10" fillId="0" borderId="0" xfId="0" applyFont="1"/>
    <xf numFmtId="164" fontId="10" fillId="0" borderId="0" xfId="3" applyNumberFormat="1" applyFill="1" applyBorder="1"/>
    <xf numFmtId="164" fontId="10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164" fontId="10" fillId="0" borderId="3" xfId="3" applyNumberFormat="1" applyBorder="1"/>
    <xf numFmtId="0" fontId="10" fillId="0" borderId="0" xfId="3" applyFill="1" applyBorder="1"/>
    <xf numFmtId="0" fontId="12" fillId="0" borderId="0" xfId="3" applyFont="1"/>
    <xf numFmtId="0" fontId="0" fillId="0" borderId="0" xfId="0" applyFill="1" applyBorder="1"/>
    <xf numFmtId="0" fontId="10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164" fontId="10" fillId="2" borderId="0" xfId="1" applyNumberFormat="1" applyFont="1" applyFill="1"/>
    <xf numFmtId="164" fontId="10" fillId="0" borderId="0" xfId="1" applyNumberFormat="1" applyFont="1" applyFill="1" applyBorder="1"/>
    <xf numFmtId="37" fontId="10" fillId="0" borderId="0" xfId="1" applyNumberFormat="1" applyFont="1" applyFill="1" applyBorder="1"/>
    <xf numFmtId="0" fontId="10" fillId="0" borderId="0" xfId="4" applyFont="1" applyFill="1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10" fillId="0" borderId="0" xfId="0" quotePrefix="1" applyFont="1" applyFill="1"/>
    <xf numFmtId="0" fontId="0" fillId="0" borderId="0" xfId="0" quotePrefix="1"/>
    <xf numFmtId="164" fontId="0" fillId="0" borderId="0" xfId="1" applyNumberFormat="1" applyFont="1" applyFill="1" applyBorder="1"/>
    <xf numFmtId="164" fontId="0" fillId="0" borderId="2" xfId="0" applyNumberFormat="1" applyBorder="1"/>
    <xf numFmtId="0" fontId="12" fillId="0" borderId="0" xfId="0" applyFont="1"/>
    <xf numFmtId="0" fontId="13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0" fontId="10" fillId="0" borderId="0" xfId="4"/>
    <xf numFmtId="0" fontId="25" fillId="0" borderId="0" xfId="0" applyFont="1"/>
    <xf numFmtId="0" fontId="27" fillId="21" borderId="9" xfId="33" applyFont="1" applyFill="1" applyBorder="1" applyAlignment="1">
      <alignment horizontal="center"/>
    </xf>
    <xf numFmtId="43" fontId="27" fillId="21" borderId="9" xfId="34" applyFont="1" applyFill="1" applyBorder="1" applyAlignment="1">
      <alignment horizontal="center"/>
    </xf>
    <xf numFmtId="0" fontId="9" fillId="0" borderId="0" xfId="33"/>
    <xf numFmtId="0" fontId="9" fillId="0" borderId="9" xfId="33" applyBorder="1" applyAlignment="1">
      <alignment horizontal="center"/>
    </xf>
    <xf numFmtId="43" fontId="0" fillId="0" borderId="0" xfId="34" applyFont="1"/>
    <xf numFmtId="0" fontId="10" fillId="0" borderId="0" xfId="4" applyFont="1" applyAlignment="1">
      <alignment horizontal="center"/>
    </xf>
    <xf numFmtId="0" fontId="28" fillId="0" borderId="0" xfId="35" applyFont="1"/>
    <xf numFmtId="0" fontId="8" fillId="0" borderId="0" xfId="36"/>
    <xf numFmtId="0" fontId="29" fillId="0" borderId="0" xfId="35" applyFont="1"/>
    <xf numFmtId="0" fontId="30" fillId="0" borderId="0" xfId="35" applyFont="1"/>
    <xf numFmtId="0" fontId="30" fillId="0" borderId="0" xfId="35" applyFont="1" applyAlignment="1">
      <alignment horizontal="center"/>
    </xf>
    <xf numFmtId="0" fontId="31" fillId="0" borderId="0" xfId="35" applyFont="1"/>
    <xf numFmtId="0" fontId="31" fillId="0" borderId="0" xfId="35" applyFont="1" applyAlignment="1">
      <alignment horizontal="center"/>
    </xf>
    <xf numFmtId="0" fontId="31" fillId="0" borderId="0" xfId="35" applyFont="1" applyAlignment="1">
      <alignment horizontal="center" wrapText="1"/>
    </xf>
    <xf numFmtId="0" fontId="32" fillId="0" borderId="1" xfId="35" applyFont="1" applyBorder="1"/>
    <xf numFmtId="0" fontId="30" fillId="0" borderId="1" xfId="35" applyFont="1" applyBorder="1" applyAlignment="1">
      <alignment horizontal="center"/>
    </xf>
    <xf numFmtId="0" fontId="30" fillId="0" borderId="1" xfId="35" applyFont="1" applyBorder="1" applyAlignment="1">
      <alignment horizontal="center" wrapText="1"/>
    </xf>
    <xf numFmtId="0" fontId="8" fillId="0" borderId="9" xfId="36" applyBorder="1" applyAlignment="1">
      <alignment horizontal="center"/>
    </xf>
    <xf numFmtId="168" fontId="34" fillId="0" borderId="9" xfId="36" quotePrefix="1" applyNumberFormat="1" applyFont="1" applyBorder="1" applyAlignment="1">
      <alignment horizontal="center"/>
    </xf>
    <xf numFmtId="169" fontId="0" fillId="3" borderId="9" xfId="37" applyNumberFormat="1" applyFont="1" applyFill="1" applyBorder="1"/>
    <xf numFmtId="169" fontId="34" fillId="0" borderId="13" xfId="37" applyNumberFormat="1" applyFont="1" applyBorder="1" applyAlignment="1"/>
    <xf numFmtId="169" fontId="0" fillId="0" borderId="9" xfId="37" applyNumberFormat="1" applyFont="1" applyFill="1" applyBorder="1"/>
    <xf numFmtId="169" fontId="8" fillId="0" borderId="0" xfId="36" applyNumberFormat="1"/>
    <xf numFmtId="169" fontId="0" fillId="22" borderId="9" xfId="37" applyNumberFormat="1" applyFont="1" applyFill="1" applyBorder="1" applyAlignment="1">
      <alignment horizontal="center"/>
    </xf>
    <xf numFmtId="169" fontId="34" fillId="22" borderId="13" xfId="37" applyNumberFormat="1" applyFont="1" applyFill="1" applyBorder="1" applyAlignment="1">
      <alignment horizontal="center"/>
    </xf>
    <xf numFmtId="169" fontId="30" fillId="0" borderId="9" xfId="35" applyNumberFormat="1" applyFont="1" applyBorder="1" applyAlignment="1">
      <alignment horizontal="center"/>
    </xf>
    <xf numFmtId="170" fontId="30" fillId="0" borderId="9" xfId="38" applyNumberFormat="1" applyFont="1" applyFill="1" applyBorder="1" applyAlignment="1">
      <alignment horizontal="center"/>
    </xf>
    <xf numFmtId="170" fontId="30" fillId="0" borderId="9" xfId="38" applyNumberFormat="1" applyFont="1" applyFill="1" applyBorder="1" applyAlignment="1">
      <alignment horizontal="right"/>
    </xf>
    <xf numFmtId="0" fontId="8" fillId="0" borderId="0" xfId="36" applyAlignment="1">
      <alignment horizontal="center"/>
    </xf>
    <xf numFmtId="169" fontId="30" fillId="0" borderId="0" xfId="35" applyNumberFormat="1" applyFont="1" applyAlignment="1">
      <alignment horizontal="center"/>
    </xf>
    <xf numFmtId="0" fontId="35" fillId="0" borderId="0" xfId="35" applyFont="1"/>
    <xf numFmtId="0" fontId="32" fillId="0" borderId="0" xfId="35" applyFont="1"/>
    <xf numFmtId="0" fontId="36" fillId="0" borderId="0" xfId="36" applyFont="1"/>
    <xf numFmtId="0" fontId="36" fillId="0" borderId="0" xfId="36" applyFont="1" applyAlignment="1">
      <alignment horizontal="center"/>
    </xf>
    <xf numFmtId="0" fontId="37" fillId="0" borderId="0" xfId="36" applyFont="1"/>
    <xf numFmtId="0" fontId="37" fillId="0" borderId="0" xfId="36" applyFont="1" applyAlignment="1">
      <alignment horizontal="center"/>
    </xf>
    <xf numFmtId="0" fontId="36" fillId="0" borderId="0" xfId="36" applyFont="1" applyAlignment="1">
      <alignment horizontal="left"/>
    </xf>
    <xf numFmtId="0" fontId="8" fillId="0" borderId="0" xfId="36" applyAlignment="1">
      <alignment horizontal="left"/>
    </xf>
    <xf numFmtId="43" fontId="8" fillId="0" borderId="9" xfId="36" applyNumberFormat="1" applyBorder="1"/>
    <xf numFmtId="0" fontId="8" fillId="22" borderId="9" xfId="36" applyFill="1" applyBorder="1" applyAlignment="1">
      <alignment horizontal="center"/>
    </xf>
    <xf numFmtId="43" fontId="8" fillId="22" borderId="9" xfId="36" applyNumberFormat="1" applyFill="1" applyBorder="1"/>
    <xf numFmtId="0" fontId="7" fillId="0" borderId="0" xfId="33" applyFont="1"/>
    <xf numFmtId="0" fontId="7" fillId="0" borderId="0" xfId="33" applyFont="1" applyAlignment="1">
      <alignment horizontal="left" wrapText="1"/>
    </xf>
    <xf numFmtId="0" fontId="38" fillId="0" borderId="0" xfId="0" applyFont="1"/>
    <xf numFmtId="0" fontId="10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10" fillId="0" borderId="0" xfId="3" applyNumberFormat="1"/>
    <xf numFmtId="164" fontId="10" fillId="0" borderId="2" xfId="3" applyNumberFormat="1" applyBorder="1"/>
    <xf numFmtId="0" fontId="30" fillId="0" borderId="0" xfId="35" applyFont="1" applyAlignment="1"/>
    <xf numFmtId="0" fontId="6" fillId="0" borderId="9" xfId="33" applyFont="1" applyBorder="1"/>
    <xf numFmtId="43" fontId="0" fillId="0" borderId="9" xfId="34" applyFont="1" applyBorder="1"/>
    <xf numFmtId="0" fontId="6" fillId="0" borderId="9" xfId="33" applyFont="1" applyBorder="1" applyAlignment="1"/>
    <xf numFmtId="39" fontId="0" fillId="0" borderId="9" xfId="34" applyNumberFormat="1" applyFont="1" applyBorder="1"/>
    <xf numFmtId="164" fontId="0" fillId="0" borderId="0" xfId="0" applyNumberFormat="1" applyFill="1"/>
    <xf numFmtId="43" fontId="0" fillId="0" borderId="0" xfId="1" applyFont="1"/>
    <xf numFmtId="43" fontId="0" fillId="0" borderId="0" xfId="1" applyFont="1" applyBorder="1"/>
    <xf numFmtId="169" fontId="10" fillId="3" borderId="13" xfId="1" applyNumberFormat="1" applyFont="1" applyFill="1" applyBorder="1" applyAlignment="1"/>
    <xf numFmtId="169" fontId="10" fillId="3" borderId="13" xfId="37" applyNumberFormat="1" applyFont="1" applyFill="1" applyBorder="1" applyAlignment="1"/>
    <xf numFmtId="43" fontId="11" fillId="21" borderId="9" xfId="34" applyFont="1" applyFill="1" applyBorder="1"/>
    <xf numFmtId="43" fontId="0" fillId="0" borderId="9" xfId="34" applyFont="1" applyBorder="1" applyAlignment="1">
      <alignment vertical="top"/>
    </xf>
    <xf numFmtId="0" fontId="9" fillId="0" borderId="9" xfId="33" applyBorder="1" applyAlignment="1">
      <alignment vertical="top" wrapText="1"/>
    </xf>
    <xf numFmtId="0" fontId="40" fillId="0" borderId="9" xfId="33" applyFont="1" applyBorder="1" applyAlignment="1">
      <alignment vertical="top" wrapText="1"/>
    </xf>
    <xf numFmtId="0" fontId="5" fillId="0" borderId="9" xfId="33" applyFont="1" applyBorder="1" applyAlignment="1">
      <alignment wrapText="1"/>
    </xf>
    <xf numFmtId="43" fontId="9" fillId="0" borderId="0" xfId="1" applyFont="1"/>
    <xf numFmtId="0" fontId="5" fillId="0" borderId="9" xfId="33" applyFont="1" applyBorder="1" applyAlignment="1">
      <alignment horizontal="left"/>
    </xf>
    <xf numFmtId="0" fontId="33" fillId="21" borderId="9" xfId="33" applyFont="1" applyFill="1" applyBorder="1" applyAlignment="1">
      <alignment wrapText="1"/>
    </xf>
    <xf numFmtId="39" fontId="11" fillId="21" borderId="9" xfId="34" applyNumberFormat="1" applyFont="1" applyFill="1" applyBorder="1"/>
    <xf numFmtId="0" fontId="27" fillId="0" borderId="0" xfId="33" applyFont="1" applyFill="1" applyBorder="1" applyAlignment="1">
      <alignment horizontal="center"/>
    </xf>
    <xf numFmtId="39" fontId="11" fillId="0" borderId="0" xfId="34" applyNumberFormat="1" applyFont="1" applyFill="1" applyBorder="1"/>
    <xf numFmtId="0" fontId="41" fillId="0" borderId="0" xfId="33" applyFont="1" applyAlignment="1">
      <alignment vertical="top"/>
    </xf>
    <xf numFmtId="0" fontId="9" fillId="0" borderId="0" xfId="33" applyFill="1"/>
    <xf numFmtId="43" fontId="9" fillId="0" borderId="0" xfId="1" applyFont="1" applyFill="1"/>
    <xf numFmtId="0" fontId="9" fillId="0" borderId="9" xfId="33" applyFill="1" applyBorder="1" applyAlignment="1">
      <alignment horizontal="center"/>
    </xf>
    <xf numFmtId="0" fontId="5" fillId="0" borderId="0" xfId="33" quotePrefix="1" applyFont="1" applyFill="1" applyAlignment="1">
      <alignment wrapText="1"/>
    </xf>
    <xf numFmtId="0" fontId="43" fillId="0" borderId="0" xfId="33" applyFont="1"/>
    <xf numFmtId="43" fontId="9" fillId="0" borderId="0" xfId="33" applyNumberFormat="1" applyFill="1"/>
    <xf numFmtId="43" fontId="9" fillId="0" borderId="0" xfId="33" applyNumberFormat="1"/>
    <xf numFmtId="0" fontId="4" fillId="0" borderId="9" xfId="33" applyFont="1" applyBorder="1" applyAlignment="1">
      <alignment horizontal="left"/>
    </xf>
    <xf numFmtId="0" fontId="9" fillId="0" borderId="0" xfId="33" applyFill="1" applyBorder="1" applyAlignment="1">
      <alignment horizontal="center"/>
    </xf>
    <xf numFmtId="0" fontId="33" fillId="0" borderId="0" xfId="33" applyFont="1" applyFill="1" applyBorder="1" applyAlignment="1">
      <alignment wrapText="1"/>
    </xf>
    <xf numFmtId="43" fontId="11" fillId="0" borderId="0" xfId="34" applyFont="1" applyFill="1" applyBorder="1"/>
    <xf numFmtId="0" fontId="44" fillId="0" borderId="0" xfId="0" applyFont="1"/>
    <xf numFmtId="169" fontId="0" fillId="3" borderId="9" xfId="40" applyNumberFormat="1" applyFont="1" applyFill="1" applyBorder="1"/>
    <xf numFmtId="43" fontId="3" fillId="0" borderId="9" xfId="41" applyNumberFormat="1" applyBorder="1"/>
    <xf numFmtId="168" fontId="3" fillId="0" borderId="9" xfId="41" quotePrefix="1" applyNumberFormat="1" applyBorder="1" applyAlignment="1">
      <alignment horizontal="center"/>
    </xf>
    <xf numFmtId="0" fontId="34" fillId="0" borderId="9" xfId="6" quotePrefix="1" applyNumberFormat="1" applyFont="1" applyFill="1" applyBorder="1" applyAlignment="1">
      <alignment horizontal="center"/>
    </xf>
    <xf numFmtId="0" fontId="33" fillId="23" borderId="9" xfId="25" quotePrefix="1" applyNumberFormat="1" applyFont="1" applyFill="1" applyBorder="1" applyAlignment="1">
      <alignment horizontal="center"/>
    </xf>
    <xf numFmtId="0" fontId="33" fillId="21" borderId="9" xfId="4" applyFont="1" applyFill="1" applyBorder="1" applyAlignment="1">
      <alignment horizontal="center"/>
    </xf>
    <xf numFmtId="167" fontId="33" fillId="21" borderId="9" xfId="4" applyNumberFormat="1" applyFont="1" applyFill="1" applyBorder="1" applyAlignment="1">
      <alignment horizontal="center"/>
    </xf>
    <xf numFmtId="167" fontId="34" fillId="0" borderId="9" xfId="5" applyNumberFormat="1" applyFont="1" applyFill="1" applyBorder="1" applyAlignment="1">
      <alignment horizontal="center" vertical="center"/>
    </xf>
    <xf numFmtId="164" fontId="0" fillId="0" borderId="2" xfId="1" applyNumberFormat="1" applyFont="1" applyFill="1" applyBorder="1"/>
    <xf numFmtId="165" fontId="30" fillId="3" borderId="9" xfId="39" applyNumberFormat="1" applyFont="1" applyFill="1" applyBorder="1" applyAlignment="1">
      <alignment horizontal="right"/>
    </xf>
    <xf numFmtId="0" fontId="27" fillId="21" borderId="9" xfId="33" applyFont="1" applyFill="1" applyBorder="1" applyAlignment="1">
      <alignment horizontal="center"/>
    </xf>
    <xf numFmtId="0" fontId="2" fillId="0" borderId="9" xfId="33" applyFont="1" applyBorder="1" applyAlignment="1">
      <alignment vertical="top" wrapText="1"/>
    </xf>
    <xf numFmtId="0" fontId="2" fillId="0" borderId="9" xfId="33" applyFont="1" applyBorder="1" applyAlignment="1">
      <alignment horizontal="left"/>
    </xf>
    <xf numFmtId="0" fontId="33" fillId="24" borderId="14" xfId="6" quotePrefix="1" applyNumberFormat="1" applyFont="1" applyFill="1" applyBorder="1" applyAlignment="1">
      <alignment horizontal="center"/>
    </xf>
    <xf numFmtId="0" fontId="33" fillId="24" borderId="15" xfId="6" quotePrefix="1" applyNumberFormat="1" applyFont="1" applyFill="1" applyBorder="1" applyAlignment="1">
      <alignment horizontal="center"/>
    </xf>
    <xf numFmtId="167" fontId="34" fillId="0" borderId="16" xfId="5" applyNumberFormat="1" applyFont="1" applyBorder="1" applyAlignment="1">
      <alignment horizontal="center" vertical="center"/>
    </xf>
    <xf numFmtId="39" fontId="0" fillId="0" borderId="0" xfId="34" applyNumberFormat="1" applyFont="1" applyBorder="1"/>
    <xf numFmtId="0" fontId="2" fillId="0" borderId="9" xfId="33" applyFont="1" applyBorder="1" applyAlignment="1">
      <alignment wrapText="1"/>
    </xf>
    <xf numFmtId="0" fontId="1" fillId="0" borderId="9" xfId="33" applyFont="1" applyBorder="1"/>
    <xf numFmtId="0" fontId="1" fillId="0" borderId="9" xfId="33" applyFont="1" applyBorder="1" applyAlignment="1">
      <alignment vertical="top" wrapText="1"/>
    </xf>
    <xf numFmtId="0" fontId="1" fillId="0" borderId="9" xfId="33" applyFont="1" applyBorder="1" applyAlignment="1">
      <alignment horizontal="left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30" fillId="0" borderId="0" xfId="35" applyFont="1" applyAlignment="1">
      <alignment horizontal="center"/>
    </xf>
    <xf numFmtId="0" fontId="31" fillId="0" borderId="0" xfId="35" applyFont="1" applyAlignment="1">
      <alignment horizontal="center"/>
    </xf>
    <xf numFmtId="0" fontId="27" fillId="22" borderId="9" xfId="36" applyFont="1" applyFill="1" applyBorder="1" applyAlignment="1">
      <alignment horizontal="center" wrapText="1"/>
    </xf>
    <xf numFmtId="0" fontId="27" fillId="22" borderId="9" xfId="36" applyFont="1" applyFill="1" applyBorder="1" applyAlignment="1">
      <alignment horizontal="center"/>
    </xf>
    <xf numFmtId="0" fontId="33" fillId="22" borderId="12" xfId="36" applyFont="1" applyFill="1" applyBorder="1" applyAlignment="1">
      <alignment horizontal="center" wrapText="1"/>
    </xf>
    <xf numFmtId="0" fontId="33" fillId="22" borderId="13" xfId="36" applyFont="1" applyFill="1" applyBorder="1" applyAlignment="1">
      <alignment horizontal="center" wrapText="1"/>
    </xf>
    <xf numFmtId="0" fontId="33" fillId="22" borderId="9" xfId="36" applyFont="1" applyFill="1" applyBorder="1" applyAlignment="1">
      <alignment horizontal="center" wrapText="1"/>
    </xf>
    <xf numFmtId="0" fontId="27" fillId="22" borderId="9" xfId="36" applyFont="1" applyFill="1" applyBorder="1" applyAlignment="1">
      <alignment horizontal="center" vertical="center" wrapText="1"/>
    </xf>
    <xf numFmtId="0" fontId="29" fillId="0" borderId="0" xfId="35" applyFont="1" applyAlignment="1">
      <alignment horizontal="center" wrapText="1"/>
    </xf>
    <xf numFmtId="0" fontId="27" fillId="21" borderId="10" xfId="33" applyFont="1" applyFill="1" applyBorder="1" applyAlignment="1">
      <alignment horizontal="center"/>
    </xf>
    <xf numFmtId="0" fontId="27" fillId="21" borderId="11" xfId="33" applyFont="1" applyFill="1" applyBorder="1" applyAlignment="1">
      <alignment horizontal="center"/>
    </xf>
    <xf numFmtId="0" fontId="33" fillId="24" borderId="9" xfId="6" quotePrefix="1" applyNumberFormat="1" applyFont="1" applyFill="1" applyBorder="1" applyAlignment="1">
      <alignment horizontal="center"/>
    </xf>
    <xf numFmtId="0" fontId="33" fillId="23" borderId="13" xfId="7" quotePrefix="1" applyNumberFormat="1" applyFont="1" applyFill="1" applyBorder="1" applyAlignment="1">
      <alignment horizontal="center" vertical="center"/>
    </xf>
    <xf numFmtId="0" fontId="33" fillId="23" borderId="9" xfId="7" quotePrefix="1" applyNumberFormat="1" applyFont="1" applyFill="1" applyBorder="1" applyAlignment="1">
      <alignment horizontal="center" vertical="center"/>
    </xf>
    <xf numFmtId="0" fontId="39" fillId="21" borderId="9" xfId="4" applyFont="1" applyFill="1" applyBorder="1" applyAlignment="1">
      <alignment horizontal="center"/>
    </xf>
    <xf numFmtId="0" fontId="42" fillId="0" borderId="0" xfId="33" applyFont="1" applyAlignment="1">
      <alignment horizontal="left" wrapText="1"/>
    </xf>
    <xf numFmtId="0" fontId="27" fillId="21" borderId="9" xfId="33" applyFont="1" applyFill="1" applyBorder="1" applyAlignment="1">
      <alignment horizontal="center"/>
    </xf>
    <xf numFmtId="0" fontId="30" fillId="0" borderId="0" xfId="35" applyFont="1" applyFill="1"/>
  </cellXfs>
  <cellStyles count="42">
    <cellStyle name="Comma" xfId="1" builtinId="3"/>
    <cellStyle name="Comma 2" xfId="34" xr:uid="{CB3EF2AC-B208-4CA8-BDFD-85B215BF265C}"/>
    <cellStyle name="Comma 3" xfId="37" xr:uid="{6B432D5C-2D55-40B3-87A0-473D3FDEAD70}"/>
    <cellStyle name="Comma 3 2" xfId="40" xr:uid="{8ABEF27A-9DCB-4238-B559-ACB5624BF76A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3 2" xfId="41" xr:uid="{9B907181-C7F8-49E0-B913-A39D74E1C0DC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15</xdr:row>
      <xdr:rowOff>57150</xdr:rowOff>
    </xdr:from>
    <xdr:to>
      <xdr:col>5</xdr:col>
      <xdr:colOff>407630</xdr:colOff>
      <xdr:row>39</xdr:row>
      <xdr:rowOff>85725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0665BD-1576-4B6D-9AC5-EA4E0FAC9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0" y="3384550"/>
          <a:ext cx="5722580" cy="444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6</xdr:col>
      <xdr:colOff>579723</xdr:colOff>
      <xdr:row>34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F0FF0A2-11A9-4DC9-8F3F-6012FE5E3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3270250"/>
          <a:ext cx="5119973" cy="4019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%20FERC%20Rate%20Case%20TO2024/6-Jun%2015%20Draft%20Informational%20Posting/Attachment%201%20TO2024%20Draft%20Annual%20Update%20Formula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-1"/>
      <sheetName val="9-ADIT-2"/>
      <sheetName val="9-ADIT-3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Other Formula Reven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5">
          <cell r="G15">
            <v>5.9842511582503061E-2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tabSelected="1" zoomScaleNormal="100" workbookViewId="0"/>
  </sheetViews>
  <sheetFormatPr defaultRowHeight="12.5" x14ac:dyDescent="0.25"/>
  <cols>
    <col min="1" max="1" width="4.81640625" customWidth="1"/>
    <col min="2" max="2" width="1.81640625" customWidth="1"/>
    <col min="3" max="3" width="46" customWidth="1"/>
    <col min="4" max="4" width="1.81640625" customWidth="1"/>
    <col min="5" max="5" width="34" customWidth="1"/>
    <col min="6" max="6" width="1.81640625" customWidth="1"/>
    <col min="7" max="7" width="16.81640625" customWidth="1"/>
    <col min="8" max="8" width="1.81640625" customWidth="1"/>
    <col min="9" max="9" width="16.81640625" customWidth="1"/>
    <col min="10" max="10" width="1.81640625" customWidth="1"/>
    <col min="11" max="11" width="16.81640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81640625" customWidth="1"/>
    <col min="259" max="259" width="46" customWidth="1"/>
    <col min="260" max="260" width="1.81640625" customWidth="1"/>
    <col min="261" max="261" width="34" customWidth="1"/>
    <col min="262" max="262" width="1.81640625" customWidth="1"/>
    <col min="263" max="263" width="16" customWidth="1"/>
    <col min="264" max="264" width="1.81640625" customWidth="1"/>
    <col min="265" max="265" width="14" customWidth="1"/>
    <col min="266" max="266" width="1.81640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81640625" customWidth="1"/>
    <col min="515" max="515" width="46" customWidth="1"/>
    <col min="516" max="516" width="1.81640625" customWidth="1"/>
    <col min="517" max="517" width="34" customWidth="1"/>
    <col min="518" max="518" width="1.81640625" customWidth="1"/>
    <col min="519" max="519" width="16" customWidth="1"/>
    <col min="520" max="520" width="1.81640625" customWidth="1"/>
    <col min="521" max="521" width="14" customWidth="1"/>
    <col min="522" max="522" width="1.81640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81640625" customWidth="1"/>
    <col min="771" max="771" width="46" customWidth="1"/>
    <col min="772" max="772" width="1.81640625" customWidth="1"/>
    <col min="773" max="773" width="34" customWidth="1"/>
    <col min="774" max="774" width="1.81640625" customWidth="1"/>
    <col min="775" max="775" width="16" customWidth="1"/>
    <col min="776" max="776" width="1.81640625" customWidth="1"/>
    <col min="777" max="777" width="14" customWidth="1"/>
    <col min="778" max="778" width="1.81640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81640625" customWidth="1"/>
    <col min="1027" max="1027" width="46" customWidth="1"/>
    <col min="1028" max="1028" width="1.81640625" customWidth="1"/>
    <col min="1029" max="1029" width="34" customWidth="1"/>
    <col min="1030" max="1030" width="1.81640625" customWidth="1"/>
    <col min="1031" max="1031" width="16" customWidth="1"/>
    <col min="1032" max="1032" width="1.81640625" customWidth="1"/>
    <col min="1033" max="1033" width="14" customWidth="1"/>
    <col min="1034" max="1034" width="1.81640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81640625" customWidth="1"/>
    <col min="1283" max="1283" width="46" customWidth="1"/>
    <col min="1284" max="1284" width="1.81640625" customWidth="1"/>
    <col min="1285" max="1285" width="34" customWidth="1"/>
    <col min="1286" max="1286" width="1.81640625" customWidth="1"/>
    <col min="1287" max="1287" width="16" customWidth="1"/>
    <col min="1288" max="1288" width="1.81640625" customWidth="1"/>
    <col min="1289" max="1289" width="14" customWidth="1"/>
    <col min="1290" max="1290" width="1.81640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81640625" customWidth="1"/>
    <col min="1539" max="1539" width="46" customWidth="1"/>
    <col min="1540" max="1540" width="1.81640625" customWidth="1"/>
    <col min="1541" max="1541" width="34" customWidth="1"/>
    <col min="1542" max="1542" width="1.81640625" customWidth="1"/>
    <col min="1543" max="1543" width="16" customWidth="1"/>
    <col min="1544" max="1544" width="1.81640625" customWidth="1"/>
    <col min="1545" max="1545" width="14" customWidth="1"/>
    <col min="1546" max="1546" width="1.81640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81640625" customWidth="1"/>
    <col min="1795" max="1795" width="46" customWidth="1"/>
    <col min="1796" max="1796" width="1.81640625" customWidth="1"/>
    <col min="1797" max="1797" width="34" customWidth="1"/>
    <col min="1798" max="1798" width="1.81640625" customWidth="1"/>
    <col min="1799" max="1799" width="16" customWidth="1"/>
    <col min="1800" max="1800" width="1.81640625" customWidth="1"/>
    <col min="1801" max="1801" width="14" customWidth="1"/>
    <col min="1802" max="1802" width="1.81640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81640625" customWidth="1"/>
    <col min="2051" max="2051" width="46" customWidth="1"/>
    <col min="2052" max="2052" width="1.81640625" customWidth="1"/>
    <col min="2053" max="2053" width="34" customWidth="1"/>
    <col min="2054" max="2054" width="1.81640625" customWidth="1"/>
    <col min="2055" max="2055" width="16" customWidth="1"/>
    <col min="2056" max="2056" width="1.81640625" customWidth="1"/>
    <col min="2057" max="2057" width="14" customWidth="1"/>
    <col min="2058" max="2058" width="1.81640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81640625" customWidth="1"/>
    <col min="2307" max="2307" width="46" customWidth="1"/>
    <col min="2308" max="2308" width="1.81640625" customWidth="1"/>
    <col min="2309" max="2309" width="34" customWidth="1"/>
    <col min="2310" max="2310" width="1.81640625" customWidth="1"/>
    <col min="2311" max="2311" width="16" customWidth="1"/>
    <col min="2312" max="2312" width="1.81640625" customWidth="1"/>
    <col min="2313" max="2313" width="14" customWidth="1"/>
    <col min="2314" max="2314" width="1.81640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81640625" customWidth="1"/>
    <col min="2563" max="2563" width="46" customWidth="1"/>
    <col min="2564" max="2564" width="1.81640625" customWidth="1"/>
    <col min="2565" max="2565" width="34" customWidth="1"/>
    <col min="2566" max="2566" width="1.81640625" customWidth="1"/>
    <col min="2567" max="2567" width="16" customWidth="1"/>
    <col min="2568" max="2568" width="1.81640625" customWidth="1"/>
    <col min="2569" max="2569" width="14" customWidth="1"/>
    <col min="2570" max="2570" width="1.81640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81640625" customWidth="1"/>
    <col min="2819" max="2819" width="46" customWidth="1"/>
    <col min="2820" max="2820" width="1.81640625" customWidth="1"/>
    <col min="2821" max="2821" width="34" customWidth="1"/>
    <col min="2822" max="2822" width="1.81640625" customWidth="1"/>
    <col min="2823" max="2823" width="16" customWidth="1"/>
    <col min="2824" max="2824" width="1.81640625" customWidth="1"/>
    <col min="2825" max="2825" width="14" customWidth="1"/>
    <col min="2826" max="2826" width="1.81640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81640625" customWidth="1"/>
    <col min="3075" max="3075" width="46" customWidth="1"/>
    <col min="3076" max="3076" width="1.81640625" customWidth="1"/>
    <col min="3077" max="3077" width="34" customWidth="1"/>
    <col min="3078" max="3078" width="1.81640625" customWidth="1"/>
    <col min="3079" max="3079" width="16" customWidth="1"/>
    <col min="3080" max="3080" width="1.81640625" customWidth="1"/>
    <col min="3081" max="3081" width="14" customWidth="1"/>
    <col min="3082" max="3082" width="1.81640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81640625" customWidth="1"/>
    <col min="3331" max="3331" width="46" customWidth="1"/>
    <col min="3332" max="3332" width="1.81640625" customWidth="1"/>
    <col min="3333" max="3333" width="34" customWidth="1"/>
    <col min="3334" max="3334" width="1.81640625" customWidth="1"/>
    <col min="3335" max="3335" width="16" customWidth="1"/>
    <col min="3336" max="3336" width="1.81640625" customWidth="1"/>
    <col min="3337" max="3337" width="14" customWidth="1"/>
    <col min="3338" max="3338" width="1.81640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81640625" customWidth="1"/>
    <col min="3587" max="3587" width="46" customWidth="1"/>
    <col min="3588" max="3588" width="1.81640625" customWidth="1"/>
    <col min="3589" max="3589" width="34" customWidth="1"/>
    <col min="3590" max="3590" width="1.81640625" customWidth="1"/>
    <col min="3591" max="3591" width="16" customWidth="1"/>
    <col min="3592" max="3592" width="1.81640625" customWidth="1"/>
    <col min="3593" max="3593" width="14" customWidth="1"/>
    <col min="3594" max="3594" width="1.81640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81640625" customWidth="1"/>
    <col min="3843" max="3843" width="46" customWidth="1"/>
    <col min="3844" max="3844" width="1.81640625" customWidth="1"/>
    <col min="3845" max="3845" width="34" customWidth="1"/>
    <col min="3846" max="3846" width="1.81640625" customWidth="1"/>
    <col min="3847" max="3847" width="16" customWidth="1"/>
    <col min="3848" max="3848" width="1.81640625" customWidth="1"/>
    <col min="3849" max="3849" width="14" customWidth="1"/>
    <col min="3850" max="3850" width="1.81640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81640625" customWidth="1"/>
    <col min="4099" max="4099" width="46" customWidth="1"/>
    <col min="4100" max="4100" width="1.81640625" customWidth="1"/>
    <col min="4101" max="4101" width="34" customWidth="1"/>
    <col min="4102" max="4102" width="1.81640625" customWidth="1"/>
    <col min="4103" max="4103" width="16" customWidth="1"/>
    <col min="4104" max="4104" width="1.81640625" customWidth="1"/>
    <col min="4105" max="4105" width="14" customWidth="1"/>
    <col min="4106" max="4106" width="1.81640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81640625" customWidth="1"/>
    <col min="4355" max="4355" width="46" customWidth="1"/>
    <col min="4356" max="4356" width="1.81640625" customWidth="1"/>
    <col min="4357" max="4357" width="34" customWidth="1"/>
    <col min="4358" max="4358" width="1.81640625" customWidth="1"/>
    <col min="4359" max="4359" width="16" customWidth="1"/>
    <col min="4360" max="4360" width="1.81640625" customWidth="1"/>
    <col min="4361" max="4361" width="14" customWidth="1"/>
    <col min="4362" max="4362" width="1.81640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81640625" customWidth="1"/>
    <col min="4611" max="4611" width="46" customWidth="1"/>
    <col min="4612" max="4612" width="1.81640625" customWidth="1"/>
    <col min="4613" max="4613" width="34" customWidth="1"/>
    <col min="4614" max="4614" width="1.81640625" customWidth="1"/>
    <col min="4615" max="4615" width="16" customWidth="1"/>
    <col min="4616" max="4616" width="1.81640625" customWidth="1"/>
    <col min="4617" max="4617" width="14" customWidth="1"/>
    <col min="4618" max="4618" width="1.81640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81640625" customWidth="1"/>
    <col min="4867" max="4867" width="46" customWidth="1"/>
    <col min="4868" max="4868" width="1.81640625" customWidth="1"/>
    <col min="4869" max="4869" width="34" customWidth="1"/>
    <col min="4870" max="4870" width="1.81640625" customWidth="1"/>
    <col min="4871" max="4871" width="16" customWidth="1"/>
    <col min="4872" max="4872" width="1.81640625" customWidth="1"/>
    <col min="4873" max="4873" width="14" customWidth="1"/>
    <col min="4874" max="4874" width="1.81640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81640625" customWidth="1"/>
    <col min="5123" max="5123" width="46" customWidth="1"/>
    <col min="5124" max="5124" width="1.81640625" customWidth="1"/>
    <col min="5125" max="5125" width="34" customWidth="1"/>
    <col min="5126" max="5126" width="1.81640625" customWidth="1"/>
    <col min="5127" max="5127" width="16" customWidth="1"/>
    <col min="5128" max="5128" width="1.81640625" customWidth="1"/>
    <col min="5129" max="5129" width="14" customWidth="1"/>
    <col min="5130" max="5130" width="1.81640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81640625" customWidth="1"/>
    <col min="5379" max="5379" width="46" customWidth="1"/>
    <col min="5380" max="5380" width="1.81640625" customWidth="1"/>
    <col min="5381" max="5381" width="34" customWidth="1"/>
    <col min="5382" max="5382" width="1.81640625" customWidth="1"/>
    <col min="5383" max="5383" width="16" customWidth="1"/>
    <col min="5384" max="5384" width="1.81640625" customWidth="1"/>
    <col min="5385" max="5385" width="14" customWidth="1"/>
    <col min="5386" max="5386" width="1.81640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81640625" customWidth="1"/>
    <col min="5635" max="5635" width="46" customWidth="1"/>
    <col min="5636" max="5636" width="1.81640625" customWidth="1"/>
    <col min="5637" max="5637" width="34" customWidth="1"/>
    <col min="5638" max="5638" width="1.81640625" customWidth="1"/>
    <col min="5639" max="5639" width="16" customWidth="1"/>
    <col min="5640" max="5640" width="1.81640625" customWidth="1"/>
    <col min="5641" max="5641" width="14" customWidth="1"/>
    <col min="5642" max="5642" width="1.81640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81640625" customWidth="1"/>
    <col min="5891" max="5891" width="46" customWidth="1"/>
    <col min="5892" max="5892" width="1.81640625" customWidth="1"/>
    <col min="5893" max="5893" width="34" customWidth="1"/>
    <col min="5894" max="5894" width="1.81640625" customWidth="1"/>
    <col min="5895" max="5895" width="16" customWidth="1"/>
    <col min="5896" max="5896" width="1.81640625" customWidth="1"/>
    <col min="5897" max="5897" width="14" customWidth="1"/>
    <col min="5898" max="5898" width="1.81640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81640625" customWidth="1"/>
    <col min="6147" max="6147" width="46" customWidth="1"/>
    <col min="6148" max="6148" width="1.81640625" customWidth="1"/>
    <col min="6149" max="6149" width="34" customWidth="1"/>
    <col min="6150" max="6150" width="1.81640625" customWidth="1"/>
    <col min="6151" max="6151" width="16" customWidth="1"/>
    <col min="6152" max="6152" width="1.81640625" customWidth="1"/>
    <col min="6153" max="6153" width="14" customWidth="1"/>
    <col min="6154" max="6154" width="1.81640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81640625" customWidth="1"/>
    <col min="6403" max="6403" width="46" customWidth="1"/>
    <col min="6404" max="6404" width="1.81640625" customWidth="1"/>
    <col min="6405" max="6405" width="34" customWidth="1"/>
    <col min="6406" max="6406" width="1.81640625" customWidth="1"/>
    <col min="6407" max="6407" width="16" customWidth="1"/>
    <col min="6408" max="6408" width="1.81640625" customWidth="1"/>
    <col min="6409" max="6409" width="14" customWidth="1"/>
    <col min="6410" max="6410" width="1.81640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81640625" customWidth="1"/>
    <col min="6659" max="6659" width="46" customWidth="1"/>
    <col min="6660" max="6660" width="1.81640625" customWidth="1"/>
    <col min="6661" max="6661" width="34" customWidth="1"/>
    <col min="6662" max="6662" width="1.81640625" customWidth="1"/>
    <col min="6663" max="6663" width="16" customWidth="1"/>
    <col min="6664" max="6664" width="1.81640625" customWidth="1"/>
    <col min="6665" max="6665" width="14" customWidth="1"/>
    <col min="6666" max="6666" width="1.81640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81640625" customWidth="1"/>
    <col min="6915" max="6915" width="46" customWidth="1"/>
    <col min="6916" max="6916" width="1.81640625" customWidth="1"/>
    <col min="6917" max="6917" width="34" customWidth="1"/>
    <col min="6918" max="6918" width="1.81640625" customWidth="1"/>
    <col min="6919" max="6919" width="16" customWidth="1"/>
    <col min="6920" max="6920" width="1.81640625" customWidth="1"/>
    <col min="6921" max="6921" width="14" customWidth="1"/>
    <col min="6922" max="6922" width="1.81640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81640625" customWidth="1"/>
    <col min="7171" max="7171" width="46" customWidth="1"/>
    <col min="7172" max="7172" width="1.81640625" customWidth="1"/>
    <col min="7173" max="7173" width="34" customWidth="1"/>
    <col min="7174" max="7174" width="1.81640625" customWidth="1"/>
    <col min="7175" max="7175" width="16" customWidth="1"/>
    <col min="7176" max="7176" width="1.81640625" customWidth="1"/>
    <col min="7177" max="7177" width="14" customWidth="1"/>
    <col min="7178" max="7178" width="1.81640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81640625" customWidth="1"/>
    <col min="7427" max="7427" width="46" customWidth="1"/>
    <col min="7428" max="7428" width="1.81640625" customWidth="1"/>
    <col min="7429" max="7429" width="34" customWidth="1"/>
    <col min="7430" max="7430" width="1.81640625" customWidth="1"/>
    <col min="7431" max="7431" width="16" customWidth="1"/>
    <col min="7432" max="7432" width="1.81640625" customWidth="1"/>
    <col min="7433" max="7433" width="14" customWidth="1"/>
    <col min="7434" max="7434" width="1.81640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81640625" customWidth="1"/>
    <col min="7683" max="7683" width="46" customWidth="1"/>
    <col min="7684" max="7684" width="1.81640625" customWidth="1"/>
    <col min="7685" max="7685" width="34" customWidth="1"/>
    <col min="7686" max="7686" width="1.81640625" customWidth="1"/>
    <col min="7687" max="7687" width="16" customWidth="1"/>
    <col min="7688" max="7688" width="1.81640625" customWidth="1"/>
    <col min="7689" max="7689" width="14" customWidth="1"/>
    <col min="7690" max="7690" width="1.81640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81640625" customWidth="1"/>
    <col min="7939" max="7939" width="46" customWidth="1"/>
    <col min="7940" max="7940" width="1.81640625" customWidth="1"/>
    <col min="7941" max="7941" width="34" customWidth="1"/>
    <col min="7942" max="7942" width="1.81640625" customWidth="1"/>
    <col min="7943" max="7943" width="16" customWidth="1"/>
    <col min="7944" max="7944" width="1.81640625" customWidth="1"/>
    <col min="7945" max="7945" width="14" customWidth="1"/>
    <col min="7946" max="7946" width="1.81640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81640625" customWidth="1"/>
    <col min="8195" max="8195" width="46" customWidth="1"/>
    <col min="8196" max="8196" width="1.81640625" customWidth="1"/>
    <col min="8197" max="8197" width="34" customWidth="1"/>
    <col min="8198" max="8198" width="1.81640625" customWidth="1"/>
    <col min="8199" max="8199" width="16" customWidth="1"/>
    <col min="8200" max="8200" width="1.81640625" customWidth="1"/>
    <col min="8201" max="8201" width="14" customWidth="1"/>
    <col min="8202" max="8202" width="1.81640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81640625" customWidth="1"/>
    <col min="8451" max="8451" width="46" customWidth="1"/>
    <col min="8452" max="8452" width="1.81640625" customWidth="1"/>
    <col min="8453" max="8453" width="34" customWidth="1"/>
    <col min="8454" max="8454" width="1.81640625" customWidth="1"/>
    <col min="8455" max="8455" width="16" customWidth="1"/>
    <col min="8456" max="8456" width="1.81640625" customWidth="1"/>
    <col min="8457" max="8457" width="14" customWidth="1"/>
    <col min="8458" max="8458" width="1.81640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81640625" customWidth="1"/>
    <col min="8707" max="8707" width="46" customWidth="1"/>
    <col min="8708" max="8708" width="1.81640625" customWidth="1"/>
    <col min="8709" max="8709" width="34" customWidth="1"/>
    <col min="8710" max="8710" width="1.81640625" customWidth="1"/>
    <col min="8711" max="8711" width="16" customWidth="1"/>
    <col min="8712" max="8712" width="1.81640625" customWidth="1"/>
    <col min="8713" max="8713" width="14" customWidth="1"/>
    <col min="8714" max="8714" width="1.81640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81640625" customWidth="1"/>
    <col min="8963" max="8963" width="46" customWidth="1"/>
    <col min="8964" max="8964" width="1.81640625" customWidth="1"/>
    <col min="8965" max="8965" width="34" customWidth="1"/>
    <col min="8966" max="8966" width="1.81640625" customWidth="1"/>
    <col min="8967" max="8967" width="16" customWidth="1"/>
    <col min="8968" max="8968" width="1.81640625" customWidth="1"/>
    <col min="8969" max="8969" width="14" customWidth="1"/>
    <col min="8970" max="8970" width="1.81640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81640625" customWidth="1"/>
    <col min="9219" max="9219" width="46" customWidth="1"/>
    <col min="9220" max="9220" width="1.81640625" customWidth="1"/>
    <col min="9221" max="9221" width="34" customWidth="1"/>
    <col min="9222" max="9222" width="1.81640625" customWidth="1"/>
    <col min="9223" max="9223" width="16" customWidth="1"/>
    <col min="9224" max="9224" width="1.81640625" customWidth="1"/>
    <col min="9225" max="9225" width="14" customWidth="1"/>
    <col min="9226" max="9226" width="1.81640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81640625" customWidth="1"/>
    <col min="9475" max="9475" width="46" customWidth="1"/>
    <col min="9476" max="9476" width="1.81640625" customWidth="1"/>
    <col min="9477" max="9477" width="34" customWidth="1"/>
    <col min="9478" max="9478" width="1.81640625" customWidth="1"/>
    <col min="9479" max="9479" width="16" customWidth="1"/>
    <col min="9480" max="9480" width="1.81640625" customWidth="1"/>
    <col min="9481" max="9481" width="14" customWidth="1"/>
    <col min="9482" max="9482" width="1.81640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81640625" customWidth="1"/>
    <col min="9731" max="9731" width="46" customWidth="1"/>
    <col min="9732" max="9732" width="1.81640625" customWidth="1"/>
    <col min="9733" max="9733" width="34" customWidth="1"/>
    <col min="9734" max="9734" width="1.81640625" customWidth="1"/>
    <col min="9735" max="9735" width="16" customWidth="1"/>
    <col min="9736" max="9736" width="1.81640625" customWidth="1"/>
    <col min="9737" max="9737" width="14" customWidth="1"/>
    <col min="9738" max="9738" width="1.81640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81640625" customWidth="1"/>
    <col min="9987" max="9987" width="46" customWidth="1"/>
    <col min="9988" max="9988" width="1.81640625" customWidth="1"/>
    <col min="9989" max="9989" width="34" customWidth="1"/>
    <col min="9990" max="9990" width="1.81640625" customWidth="1"/>
    <col min="9991" max="9991" width="16" customWidth="1"/>
    <col min="9992" max="9992" width="1.81640625" customWidth="1"/>
    <col min="9993" max="9993" width="14" customWidth="1"/>
    <col min="9994" max="9994" width="1.81640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81640625" customWidth="1"/>
    <col min="10243" max="10243" width="46" customWidth="1"/>
    <col min="10244" max="10244" width="1.81640625" customWidth="1"/>
    <col min="10245" max="10245" width="34" customWidth="1"/>
    <col min="10246" max="10246" width="1.81640625" customWidth="1"/>
    <col min="10247" max="10247" width="16" customWidth="1"/>
    <col min="10248" max="10248" width="1.81640625" customWidth="1"/>
    <col min="10249" max="10249" width="14" customWidth="1"/>
    <col min="10250" max="10250" width="1.81640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81640625" customWidth="1"/>
    <col min="10499" max="10499" width="46" customWidth="1"/>
    <col min="10500" max="10500" width="1.81640625" customWidth="1"/>
    <col min="10501" max="10501" width="34" customWidth="1"/>
    <col min="10502" max="10502" width="1.81640625" customWidth="1"/>
    <col min="10503" max="10503" width="16" customWidth="1"/>
    <col min="10504" max="10504" width="1.81640625" customWidth="1"/>
    <col min="10505" max="10505" width="14" customWidth="1"/>
    <col min="10506" max="10506" width="1.81640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81640625" customWidth="1"/>
    <col min="10755" max="10755" width="46" customWidth="1"/>
    <col min="10756" max="10756" width="1.81640625" customWidth="1"/>
    <col min="10757" max="10757" width="34" customWidth="1"/>
    <col min="10758" max="10758" width="1.81640625" customWidth="1"/>
    <col min="10759" max="10759" width="16" customWidth="1"/>
    <col min="10760" max="10760" width="1.81640625" customWidth="1"/>
    <col min="10761" max="10761" width="14" customWidth="1"/>
    <col min="10762" max="10762" width="1.81640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81640625" customWidth="1"/>
    <col min="11011" max="11011" width="46" customWidth="1"/>
    <col min="11012" max="11012" width="1.81640625" customWidth="1"/>
    <col min="11013" max="11013" width="34" customWidth="1"/>
    <col min="11014" max="11014" width="1.81640625" customWidth="1"/>
    <col min="11015" max="11015" width="16" customWidth="1"/>
    <col min="11016" max="11016" width="1.81640625" customWidth="1"/>
    <col min="11017" max="11017" width="14" customWidth="1"/>
    <col min="11018" max="11018" width="1.81640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81640625" customWidth="1"/>
    <col min="11267" max="11267" width="46" customWidth="1"/>
    <col min="11268" max="11268" width="1.81640625" customWidth="1"/>
    <col min="11269" max="11269" width="34" customWidth="1"/>
    <col min="11270" max="11270" width="1.81640625" customWidth="1"/>
    <col min="11271" max="11271" width="16" customWidth="1"/>
    <col min="11272" max="11272" width="1.81640625" customWidth="1"/>
    <col min="11273" max="11273" width="14" customWidth="1"/>
    <col min="11274" max="11274" width="1.81640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81640625" customWidth="1"/>
    <col min="11523" max="11523" width="46" customWidth="1"/>
    <col min="11524" max="11524" width="1.81640625" customWidth="1"/>
    <col min="11525" max="11525" width="34" customWidth="1"/>
    <col min="11526" max="11526" width="1.81640625" customWidth="1"/>
    <col min="11527" max="11527" width="16" customWidth="1"/>
    <col min="11528" max="11528" width="1.81640625" customWidth="1"/>
    <col min="11529" max="11529" width="14" customWidth="1"/>
    <col min="11530" max="11530" width="1.81640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81640625" customWidth="1"/>
    <col min="11779" max="11779" width="46" customWidth="1"/>
    <col min="11780" max="11780" width="1.81640625" customWidth="1"/>
    <col min="11781" max="11781" width="34" customWidth="1"/>
    <col min="11782" max="11782" width="1.81640625" customWidth="1"/>
    <col min="11783" max="11783" width="16" customWidth="1"/>
    <col min="11784" max="11784" width="1.81640625" customWidth="1"/>
    <col min="11785" max="11785" width="14" customWidth="1"/>
    <col min="11786" max="11786" width="1.81640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81640625" customWidth="1"/>
    <col min="12035" max="12035" width="46" customWidth="1"/>
    <col min="12036" max="12036" width="1.81640625" customWidth="1"/>
    <col min="12037" max="12037" width="34" customWidth="1"/>
    <col min="12038" max="12038" width="1.81640625" customWidth="1"/>
    <col min="12039" max="12039" width="16" customWidth="1"/>
    <col min="12040" max="12040" width="1.81640625" customWidth="1"/>
    <col min="12041" max="12041" width="14" customWidth="1"/>
    <col min="12042" max="12042" width="1.81640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81640625" customWidth="1"/>
    <col min="12291" max="12291" width="46" customWidth="1"/>
    <col min="12292" max="12292" width="1.81640625" customWidth="1"/>
    <col min="12293" max="12293" width="34" customWidth="1"/>
    <col min="12294" max="12294" width="1.81640625" customWidth="1"/>
    <col min="12295" max="12295" width="16" customWidth="1"/>
    <col min="12296" max="12296" width="1.81640625" customWidth="1"/>
    <col min="12297" max="12297" width="14" customWidth="1"/>
    <col min="12298" max="12298" width="1.81640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81640625" customWidth="1"/>
    <col min="12547" max="12547" width="46" customWidth="1"/>
    <col min="12548" max="12548" width="1.81640625" customWidth="1"/>
    <col min="12549" max="12549" width="34" customWidth="1"/>
    <col min="12550" max="12550" width="1.81640625" customWidth="1"/>
    <col min="12551" max="12551" width="16" customWidth="1"/>
    <col min="12552" max="12552" width="1.81640625" customWidth="1"/>
    <col min="12553" max="12553" width="14" customWidth="1"/>
    <col min="12554" max="12554" width="1.81640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81640625" customWidth="1"/>
    <col min="12803" max="12803" width="46" customWidth="1"/>
    <col min="12804" max="12804" width="1.81640625" customWidth="1"/>
    <col min="12805" max="12805" width="34" customWidth="1"/>
    <col min="12806" max="12806" width="1.81640625" customWidth="1"/>
    <col min="12807" max="12807" width="16" customWidth="1"/>
    <col min="12808" max="12808" width="1.81640625" customWidth="1"/>
    <col min="12809" max="12809" width="14" customWidth="1"/>
    <col min="12810" max="12810" width="1.81640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81640625" customWidth="1"/>
    <col min="13059" max="13059" width="46" customWidth="1"/>
    <col min="13060" max="13060" width="1.81640625" customWidth="1"/>
    <col min="13061" max="13061" width="34" customWidth="1"/>
    <col min="13062" max="13062" width="1.81640625" customWidth="1"/>
    <col min="13063" max="13063" width="16" customWidth="1"/>
    <col min="13064" max="13064" width="1.81640625" customWidth="1"/>
    <col min="13065" max="13065" width="14" customWidth="1"/>
    <col min="13066" max="13066" width="1.81640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81640625" customWidth="1"/>
    <col min="13315" max="13315" width="46" customWidth="1"/>
    <col min="13316" max="13316" width="1.81640625" customWidth="1"/>
    <col min="13317" max="13317" width="34" customWidth="1"/>
    <col min="13318" max="13318" width="1.81640625" customWidth="1"/>
    <col min="13319" max="13319" width="16" customWidth="1"/>
    <col min="13320" max="13320" width="1.81640625" customWidth="1"/>
    <col min="13321" max="13321" width="14" customWidth="1"/>
    <col min="13322" max="13322" width="1.81640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81640625" customWidth="1"/>
    <col min="13571" max="13571" width="46" customWidth="1"/>
    <col min="13572" max="13572" width="1.81640625" customWidth="1"/>
    <col min="13573" max="13573" width="34" customWidth="1"/>
    <col min="13574" max="13574" width="1.81640625" customWidth="1"/>
    <col min="13575" max="13575" width="16" customWidth="1"/>
    <col min="13576" max="13576" width="1.81640625" customWidth="1"/>
    <col min="13577" max="13577" width="14" customWidth="1"/>
    <col min="13578" max="13578" width="1.81640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81640625" customWidth="1"/>
    <col min="13827" max="13827" width="46" customWidth="1"/>
    <col min="13828" max="13828" width="1.81640625" customWidth="1"/>
    <col min="13829" max="13829" width="34" customWidth="1"/>
    <col min="13830" max="13830" width="1.81640625" customWidth="1"/>
    <col min="13831" max="13831" width="16" customWidth="1"/>
    <col min="13832" max="13832" width="1.81640625" customWidth="1"/>
    <col min="13833" max="13833" width="14" customWidth="1"/>
    <col min="13834" max="13834" width="1.81640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81640625" customWidth="1"/>
    <col min="14083" max="14083" width="46" customWidth="1"/>
    <col min="14084" max="14084" width="1.81640625" customWidth="1"/>
    <col min="14085" max="14085" width="34" customWidth="1"/>
    <col min="14086" max="14086" width="1.81640625" customWidth="1"/>
    <col min="14087" max="14087" width="16" customWidth="1"/>
    <col min="14088" max="14088" width="1.81640625" customWidth="1"/>
    <col min="14089" max="14089" width="14" customWidth="1"/>
    <col min="14090" max="14090" width="1.81640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81640625" customWidth="1"/>
    <col min="14339" max="14339" width="46" customWidth="1"/>
    <col min="14340" max="14340" width="1.81640625" customWidth="1"/>
    <col min="14341" max="14341" width="34" customWidth="1"/>
    <col min="14342" max="14342" width="1.81640625" customWidth="1"/>
    <col min="14343" max="14343" width="16" customWidth="1"/>
    <col min="14344" max="14344" width="1.81640625" customWidth="1"/>
    <col min="14345" max="14345" width="14" customWidth="1"/>
    <col min="14346" max="14346" width="1.81640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81640625" customWidth="1"/>
    <col min="14595" max="14595" width="46" customWidth="1"/>
    <col min="14596" max="14596" width="1.81640625" customWidth="1"/>
    <col min="14597" max="14597" width="34" customWidth="1"/>
    <col min="14598" max="14598" width="1.81640625" customWidth="1"/>
    <col min="14599" max="14599" width="16" customWidth="1"/>
    <col min="14600" max="14600" width="1.81640625" customWidth="1"/>
    <col min="14601" max="14601" width="14" customWidth="1"/>
    <col min="14602" max="14602" width="1.81640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81640625" customWidth="1"/>
    <col min="14851" max="14851" width="46" customWidth="1"/>
    <col min="14852" max="14852" width="1.81640625" customWidth="1"/>
    <col min="14853" max="14853" width="34" customWidth="1"/>
    <col min="14854" max="14854" width="1.81640625" customWidth="1"/>
    <col min="14855" max="14855" width="16" customWidth="1"/>
    <col min="14856" max="14856" width="1.81640625" customWidth="1"/>
    <col min="14857" max="14857" width="14" customWidth="1"/>
    <col min="14858" max="14858" width="1.81640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81640625" customWidth="1"/>
    <col min="15107" max="15107" width="46" customWidth="1"/>
    <col min="15108" max="15108" width="1.81640625" customWidth="1"/>
    <col min="15109" max="15109" width="34" customWidth="1"/>
    <col min="15110" max="15110" width="1.81640625" customWidth="1"/>
    <col min="15111" max="15111" width="16" customWidth="1"/>
    <col min="15112" max="15112" width="1.81640625" customWidth="1"/>
    <col min="15113" max="15113" width="14" customWidth="1"/>
    <col min="15114" max="15114" width="1.81640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81640625" customWidth="1"/>
    <col min="15363" max="15363" width="46" customWidth="1"/>
    <col min="15364" max="15364" width="1.81640625" customWidth="1"/>
    <col min="15365" max="15365" width="34" customWidth="1"/>
    <col min="15366" max="15366" width="1.81640625" customWidth="1"/>
    <col min="15367" max="15367" width="16" customWidth="1"/>
    <col min="15368" max="15368" width="1.81640625" customWidth="1"/>
    <col min="15369" max="15369" width="14" customWidth="1"/>
    <col min="15370" max="15370" width="1.81640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81640625" customWidth="1"/>
    <col min="15619" max="15619" width="46" customWidth="1"/>
    <col min="15620" max="15620" width="1.81640625" customWidth="1"/>
    <col min="15621" max="15621" width="34" customWidth="1"/>
    <col min="15622" max="15622" width="1.81640625" customWidth="1"/>
    <col min="15623" max="15623" width="16" customWidth="1"/>
    <col min="15624" max="15624" width="1.81640625" customWidth="1"/>
    <col min="15625" max="15625" width="14" customWidth="1"/>
    <col min="15626" max="15626" width="1.81640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81640625" customWidth="1"/>
    <col min="15875" max="15875" width="46" customWidth="1"/>
    <col min="15876" max="15876" width="1.81640625" customWidth="1"/>
    <col min="15877" max="15877" width="34" customWidth="1"/>
    <col min="15878" max="15878" width="1.81640625" customWidth="1"/>
    <col min="15879" max="15879" width="16" customWidth="1"/>
    <col min="15880" max="15880" width="1.81640625" customWidth="1"/>
    <col min="15881" max="15881" width="14" customWidth="1"/>
    <col min="15882" max="15882" width="1.81640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81640625" customWidth="1"/>
    <col min="16131" max="16131" width="46" customWidth="1"/>
    <col min="16132" max="16132" width="1.81640625" customWidth="1"/>
    <col min="16133" max="16133" width="34" customWidth="1"/>
    <col min="16134" max="16134" width="1.81640625" customWidth="1"/>
    <col min="16135" max="16135" width="16" customWidth="1"/>
    <col min="16136" max="16136" width="1.81640625" customWidth="1"/>
    <col min="16137" max="16137" width="14" customWidth="1"/>
    <col min="16138" max="16138" width="1.81640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20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</row>
    <row r="2" spans="1:20" x14ac:dyDescent="0.25">
      <c r="A2" s="3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" x14ac:dyDescent="0.3">
      <c r="A3" s="5" t="s">
        <v>1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</row>
    <row r="4" spans="1:20" ht="13" x14ac:dyDescent="0.3">
      <c r="A4" s="6">
        <v>1</v>
      </c>
      <c r="B4" s="6"/>
      <c r="C4" s="7"/>
      <c r="D4" s="7"/>
      <c r="E4" s="7"/>
      <c r="F4" s="7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</row>
    <row r="5" spans="1:20" ht="13" x14ac:dyDescent="0.3">
      <c r="A5" s="8">
        <v>2</v>
      </c>
      <c r="B5" s="8"/>
      <c r="C5" s="7"/>
      <c r="D5" s="7"/>
      <c r="E5" s="7"/>
      <c r="F5" s="7"/>
      <c r="G5" s="2"/>
      <c r="H5" s="2"/>
      <c r="I5" s="2"/>
      <c r="J5" s="2"/>
      <c r="K5" s="2"/>
      <c r="L5" s="2"/>
      <c r="M5" s="2"/>
      <c r="N5" s="3"/>
      <c r="O5" s="3"/>
    </row>
    <row r="6" spans="1:20" ht="13" x14ac:dyDescent="0.3">
      <c r="A6" s="8">
        <v>3</v>
      </c>
      <c r="B6" s="8"/>
      <c r="C6" s="9"/>
      <c r="D6" s="9"/>
      <c r="E6" s="9"/>
      <c r="F6" s="9"/>
      <c r="G6" s="10"/>
      <c r="H6" s="10"/>
      <c r="I6" s="10"/>
      <c r="J6" s="10"/>
      <c r="K6" s="8" t="s">
        <v>2</v>
      </c>
      <c r="L6" s="10"/>
      <c r="M6" s="10"/>
    </row>
    <row r="7" spans="1:20" ht="13" x14ac:dyDescent="0.3">
      <c r="A7" s="8">
        <v>4</v>
      </c>
      <c r="B7" s="8"/>
      <c r="C7" s="10"/>
      <c r="D7" s="10"/>
      <c r="E7" s="11" t="s">
        <v>3</v>
      </c>
      <c r="F7" s="12"/>
      <c r="G7" s="10"/>
      <c r="H7" s="10"/>
      <c r="I7" s="10"/>
      <c r="J7" s="10"/>
      <c r="K7" s="13" t="s">
        <v>4</v>
      </c>
      <c r="L7" s="10"/>
      <c r="M7" s="14"/>
    </row>
    <row r="8" spans="1:20" ht="13" x14ac:dyDescent="0.3">
      <c r="A8" s="8">
        <v>5</v>
      </c>
      <c r="B8" s="8"/>
      <c r="C8" s="9"/>
      <c r="D8" s="9"/>
      <c r="E8" s="9"/>
      <c r="F8" s="9"/>
      <c r="G8" s="10"/>
      <c r="H8" s="10"/>
      <c r="I8" s="10"/>
      <c r="J8" s="10"/>
      <c r="K8" s="15"/>
      <c r="L8" s="10"/>
      <c r="M8" s="9"/>
    </row>
    <row r="9" spans="1:20" ht="13" x14ac:dyDescent="0.3">
      <c r="A9" s="8">
        <v>6</v>
      </c>
      <c r="B9" s="8"/>
      <c r="C9" s="1" t="s">
        <v>5</v>
      </c>
      <c r="D9" s="7"/>
      <c r="E9" s="7" t="s">
        <v>6</v>
      </c>
      <c r="F9" s="7"/>
      <c r="G9" s="2"/>
      <c r="H9" s="2"/>
      <c r="I9" s="2"/>
      <c r="J9" s="2"/>
      <c r="K9" s="99">
        <f>I20</f>
        <v>-71842009.521468356</v>
      </c>
      <c r="L9" s="10"/>
      <c r="M9" s="9"/>
      <c r="N9" s="16"/>
    </row>
    <row r="10" spans="1:20" ht="13.5" thickBot="1" x14ac:dyDescent="0.35">
      <c r="A10" s="8">
        <v>7</v>
      </c>
      <c r="B10" s="8"/>
      <c r="C10" s="1" t="s">
        <v>7</v>
      </c>
      <c r="D10" s="5"/>
      <c r="E10" s="7" t="s">
        <v>8</v>
      </c>
      <c r="F10" s="7"/>
      <c r="G10" s="2"/>
      <c r="H10" s="2"/>
      <c r="I10" s="2"/>
      <c r="J10" s="2"/>
      <c r="K10" s="100">
        <f>+K20</f>
        <v>-89403362.571820274</v>
      </c>
      <c r="L10" s="10"/>
      <c r="M10" s="9"/>
    </row>
    <row r="11" spans="1:20" ht="13.5" thickTop="1" x14ac:dyDescent="0.3">
      <c r="A11" s="8">
        <v>8</v>
      </c>
      <c r="B11" s="8"/>
      <c r="C11" s="7"/>
      <c r="D11" s="7"/>
      <c r="E11" s="7"/>
      <c r="F11" s="7"/>
      <c r="G11" s="2"/>
      <c r="H11" s="2"/>
      <c r="I11" s="2"/>
      <c r="J11" s="2"/>
      <c r="K11" s="15"/>
      <c r="L11" s="10"/>
      <c r="M11" s="10"/>
    </row>
    <row r="12" spans="1:20" ht="13" x14ac:dyDescent="0.3">
      <c r="A12" s="8">
        <v>9</v>
      </c>
      <c r="B12" s="8"/>
      <c r="C12" s="2"/>
      <c r="D12" s="2"/>
      <c r="E12" s="2"/>
      <c r="F12" s="2"/>
      <c r="G12" s="17" t="s">
        <v>9</v>
      </c>
      <c r="H12" s="17"/>
      <c r="I12" s="17" t="s">
        <v>10</v>
      </c>
      <c r="J12" s="17"/>
      <c r="K12" s="17" t="s">
        <v>11</v>
      </c>
      <c r="L12" s="10"/>
      <c r="M12" s="10"/>
    </row>
    <row r="13" spans="1:20" ht="13" x14ac:dyDescent="0.3">
      <c r="A13" s="8">
        <v>10</v>
      </c>
      <c r="B13" s="8"/>
      <c r="C13" s="2"/>
      <c r="D13" s="2"/>
      <c r="E13" s="2"/>
      <c r="F13" s="2"/>
      <c r="G13" s="6" t="s">
        <v>2</v>
      </c>
      <c r="H13" s="6"/>
      <c r="I13" s="6" t="s">
        <v>2</v>
      </c>
      <c r="J13" s="12"/>
      <c r="K13" s="6" t="s">
        <v>2</v>
      </c>
      <c r="L13" s="10"/>
      <c r="M13" s="10"/>
    </row>
    <row r="14" spans="1:20" ht="14.5" x14ac:dyDescent="0.35">
      <c r="A14" s="8">
        <v>11</v>
      </c>
      <c r="B14" s="8"/>
      <c r="C14" s="6"/>
      <c r="D14" s="6"/>
      <c r="E14" s="6"/>
      <c r="F14" s="6"/>
      <c r="G14" s="6" t="s">
        <v>12</v>
      </c>
      <c r="H14" s="6"/>
      <c r="I14" s="6" t="s">
        <v>13</v>
      </c>
      <c r="J14" s="12"/>
      <c r="K14" s="18" t="s">
        <v>14</v>
      </c>
      <c r="L14" s="10"/>
      <c r="M14" s="10"/>
    </row>
    <row r="15" spans="1:20" ht="13" x14ac:dyDescent="0.3">
      <c r="A15" s="8">
        <v>12</v>
      </c>
      <c r="B15" s="8"/>
      <c r="C15" s="8" t="s">
        <v>15</v>
      </c>
      <c r="D15" s="8"/>
      <c r="E15" s="8"/>
      <c r="F15" s="8"/>
      <c r="G15" s="8" t="s">
        <v>16</v>
      </c>
      <c r="H15" s="12"/>
      <c r="I15" s="8" t="s">
        <v>16</v>
      </c>
      <c r="J15" s="12"/>
      <c r="K15" s="8" t="s">
        <v>16</v>
      </c>
      <c r="L15" s="10"/>
      <c r="M15" s="10"/>
    </row>
    <row r="16" spans="1:20" ht="13" x14ac:dyDescent="0.3">
      <c r="A16" s="8">
        <v>13</v>
      </c>
      <c r="B16" s="8"/>
      <c r="C16" s="19" t="s">
        <v>17</v>
      </c>
      <c r="D16" s="19"/>
      <c r="E16" s="19"/>
      <c r="F16" s="19"/>
      <c r="G16" s="13" t="s">
        <v>18</v>
      </c>
      <c r="H16" s="12"/>
      <c r="I16" s="13" t="s">
        <v>18</v>
      </c>
      <c r="J16" s="12"/>
      <c r="K16" s="13" t="s">
        <v>18</v>
      </c>
      <c r="L16" s="10"/>
      <c r="M16" s="10"/>
    </row>
    <row r="17" spans="1:14" ht="13" x14ac:dyDescent="0.3">
      <c r="A17" s="8">
        <v>14</v>
      </c>
      <c r="B17" s="8"/>
      <c r="C17" s="7" t="s">
        <v>19</v>
      </c>
      <c r="D17" s="7"/>
      <c r="E17" s="4" t="s">
        <v>20</v>
      </c>
      <c r="F17" s="20"/>
      <c r="G17" s="15">
        <f>+G27</f>
        <v>-100087604.90774213</v>
      </c>
      <c r="H17" s="21"/>
      <c r="I17" s="15">
        <f>+I27</f>
        <v>-66229483.949627429</v>
      </c>
      <c r="J17" s="21"/>
      <c r="K17" s="15">
        <f>(+G17+I17)/2</f>
        <v>-83158544.428684771</v>
      </c>
      <c r="L17" s="10"/>
      <c r="M17" s="10"/>
      <c r="N17" s="10"/>
    </row>
    <row r="18" spans="1:14" ht="13" x14ac:dyDescent="0.3">
      <c r="A18" s="8">
        <v>15</v>
      </c>
      <c r="B18" s="8"/>
      <c r="C18" s="7" t="s">
        <v>21</v>
      </c>
      <c r="D18" s="7"/>
      <c r="E18" s="7" t="s">
        <v>22</v>
      </c>
      <c r="F18" s="7"/>
      <c r="G18" s="15">
        <f>+G32</f>
        <v>-6361021.6260711104</v>
      </c>
      <c r="H18" s="21"/>
      <c r="I18" s="15">
        <f>+I32</f>
        <v>-5086741.9891252816</v>
      </c>
      <c r="J18" s="21"/>
      <c r="K18" s="15">
        <f>(+G18+I18)/2</f>
        <v>-5723881.807598196</v>
      </c>
      <c r="L18" s="10"/>
      <c r="M18" s="10"/>
      <c r="N18" s="10"/>
    </row>
    <row r="19" spans="1:14" ht="13" x14ac:dyDescent="0.3">
      <c r="A19" s="8">
        <v>16</v>
      </c>
      <c r="B19" s="8"/>
      <c r="C19" s="7" t="s">
        <v>23</v>
      </c>
      <c r="D19" s="7"/>
      <c r="E19" s="7" t="s">
        <v>24</v>
      </c>
      <c r="F19" s="7"/>
      <c r="G19" s="22">
        <f>+G39</f>
        <v>-516089.08835896326</v>
      </c>
      <c r="H19" s="23"/>
      <c r="I19" s="22">
        <f>+I39</f>
        <v>-525783.58271564275</v>
      </c>
      <c r="J19" s="23"/>
      <c r="K19" s="15">
        <f>(+G19+I19)/2</f>
        <v>-520936.33553730301</v>
      </c>
      <c r="L19" s="10"/>
      <c r="M19" s="10"/>
    </row>
    <row r="20" spans="1:14" ht="13.5" thickBot="1" x14ac:dyDescent="0.35">
      <c r="A20" s="8">
        <v>17</v>
      </c>
      <c r="B20" s="8"/>
      <c r="C20" s="9" t="s">
        <v>25</v>
      </c>
      <c r="D20" s="9"/>
      <c r="E20" s="9" t="s">
        <v>26</v>
      </c>
      <c r="F20" s="9"/>
      <c r="G20" s="24">
        <f>+G17+G18+G19</f>
        <v>-106964715.62217221</v>
      </c>
      <c r="H20" s="21"/>
      <c r="I20" s="24">
        <f>+I17+I18+I19</f>
        <v>-71842009.521468356</v>
      </c>
      <c r="J20" s="21"/>
      <c r="K20" s="24">
        <f>+K17+K18+K19</f>
        <v>-89403362.571820274</v>
      </c>
      <c r="L20" s="10"/>
      <c r="M20" s="9"/>
      <c r="N20" s="20" t="s">
        <v>27</v>
      </c>
    </row>
    <row r="21" spans="1:14" ht="13.5" thickTop="1" x14ac:dyDescent="0.3">
      <c r="A21" s="8">
        <v>18</v>
      </c>
      <c r="B21" s="8"/>
      <c r="C21" s="10"/>
      <c r="D21" s="10"/>
      <c r="E21" s="10"/>
      <c r="F21" s="10"/>
      <c r="G21" s="10"/>
      <c r="H21" s="25"/>
      <c r="I21" s="10"/>
      <c r="J21" s="25"/>
      <c r="K21" s="10"/>
      <c r="L21" s="10"/>
      <c r="M21" s="10"/>
    </row>
    <row r="22" spans="1:14" ht="13" x14ac:dyDescent="0.3">
      <c r="A22" s="8">
        <v>19</v>
      </c>
      <c r="B22" s="8"/>
      <c r="C22" s="26" t="s">
        <v>28</v>
      </c>
      <c r="D22" s="26"/>
      <c r="E22" s="26"/>
      <c r="F22" s="26"/>
      <c r="G22" s="10"/>
      <c r="H22" s="25"/>
      <c r="I22" s="10"/>
      <c r="J22" s="25"/>
      <c r="K22" s="10"/>
      <c r="L22" s="10"/>
      <c r="M22" s="10"/>
    </row>
    <row r="23" spans="1:14" ht="13" x14ac:dyDescent="0.3">
      <c r="A23" s="8">
        <v>20</v>
      </c>
      <c r="B23" s="8"/>
      <c r="H23" s="27"/>
      <c r="J23" s="27"/>
      <c r="K23" s="28" t="s">
        <v>14</v>
      </c>
    </row>
    <row r="24" spans="1:14" ht="13" x14ac:dyDescent="0.3">
      <c r="A24" s="8">
        <v>21</v>
      </c>
      <c r="B24" s="8"/>
      <c r="C24" s="26" t="s">
        <v>29</v>
      </c>
      <c r="D24" s="26"/>
      <c r="E24" s="26"/>
      <c r="F24" s="26"/>
      <c r="G24" s="30" t="s">
        <v>12</v>
      </c>
      <c r="H24" s="29"/>
      <c r="I24" s="30" t="s">
        <v>13</v>
      </c>
      <c r="J24" s="29"/>
      <c r="K24" s="30" t="s">
        <v>30</v>
      </c>
      <c r="M24" s="31" t="s">
        <v>27</v>
      </c>
    </row>
    <row r="25" spans="1:14" ht="13" x14ac:dyDescent="0.3">
      <c r="A25" s="8">
        <v>22</v>
      </c>
      <c r="B25" s="8"/>
      <c r="C25" s="20" t="s">
        <v>99</v>
      </c>
      <c r="E25" s="7" t="s">
        <v>31</v>
      </c>
      <c r="F25" s="7"/>
      <c r="G25" s="32">
        <f>'2022 Summary of I&amp;D Reserve'!C52</f>
        <v>-1672516782.1500001</v>
      </c>
      <c r="H25" s="33"/>
      <c r="I25" s="32">
        <f>'2022 Summary of I&amp;D Reserve'!C12</f>
        <v>-1106729684.27</v>
      </c>
      <c r="J25" s="34"/>
      <c r="M25" s="16"/>
      <c r="N25" s="35"/>
    </row>
    <row r="26" spans="1:14" ht="13" x14ac:dyDescent="0.3">
      <c r="A26" s="6">
        <v>23</v>
      </c>
      <c r="B26" s="8"/>
      <c r="C26" t="s">
        <v>32</v>
      </c>
      <c r="E26" s="36" t="s">
        <v>33</v>
      </c>
      <c r="F26" s="36"/>
      <c r="G26" s="37">
        <f>'[1]27-Allocators'!G15</f>
        <v>5.9842511582503061E-2</v>
      </c>
      <c r="H26" s="38"/>
      <c r="I26" s="37">
        <f>'[1]27-Allocators'!G15</f>
        <v>5.9842511582503061E-2</v>
      </c>
      <c r="J26" s="38"/>
      <c r="M26" s="16"/>
    </row>
    <row r="27" spans="1:14" ht="13.5" thickBot="1" x14ac:dyDescent="0.35">
      <c r="A27" s="6">
        <v>24</v>
      </c>
      <c r="B27" s="8"/>
      <c r="C27" t="s">
        <v>34</v>
      </c>
      <c r="E27" s="39" t="s">
        <v>35</v>
      </c>
      <c r="F27" s="40"/>
      <c r="G27" s="143">
        <f>+G25*G26</f>
        <v>-100087604.90774213</v>
      </c>
      <c r="H27" s="41"/>
      <c r="I27" s="143">
        <f>+I25*I26</f>
        <v>-66229483.949627429</v>
      </c>
      <c r="J27" s="41"/>
      <c r="K27" s="42">
        <f>(G27+I27)/2</f>
        <v>-83158544.428684771</v>
      </c>
      <c r="M27" s="16"/>
    </row>
    <row r="28" spans="1:14" ht="13.5" thickTop="1" x14ac:dyDescent="0.3">
      <c r="A28" s="6">
        <v>25</v>
      </c>
      <c r="B28" s="8"/>
      <c r="H28" s="27"/>
      <c r="J28" s="27"/>
      <c r="M28" s="16"/>
    </row>
    <row r="29" spans="1:14" ht="13" x14ac:dyDescent="0.3">
      <c r="A29" s="6">
        <v>26</v>
      </c>
      <c r="B29" s="8"/>
      <c r="C29" s="43" t="s">
        <v>36</v>
      </c>
      <c r="D29" s="43"/>
      <c r="E29" s="43"/>
      <c r="F29" s="43"/>
      <c r="H29" s="27"/>
      <c r="J29" s="27"/>
      <c r="M29" s="44" t="s">
        <v>27</v>
      </c>
    </row>
    <row r="30" spans="1:14" ht="13" x14ac:dyDescent="0.3">
      <c r="A30" s="6">
        <v>27</v>
      </c>
      <c r="B30" s="8"/>
      <c r="C30" s="20" t="s">
        <v>37</v>
      </c>
      <c r="D30" s="20"/>
      <c r="E30" s="7" t="s">
        <v>31</v>
      </c>
      <c r="F30" s="7"/>
      <c r="G30" s="32">
        <f>'UnfundedReserves excluding WF'!D8</f>
        <v>-106296033.67</v>
      </c>
      <c r="H30" s="33"/>
      <c r="I30" s="32">
        <f>'UnfundedReserves excluding WF'!E8</f>
        <v>-85002147.379999995</v>
      </c>
      <c r="J30" s="34"/>
      <c r="M30" s="16"/>
    </row>
    <row r="31" spans="1:14" ht="13" x14ac:dyDescent="0.3">
      <c r="A31" s="6">
        <v>28</v>
      </c>
      <c r="B31" s="8"/>
      <c r="C31" t="s">
        <v>32</v>
      </c>
      <c r="E31" s="36" t="s">
        <v>33</v>
      </c>
      <c r="F31" s="36"/>
      <c r="G31" s="37">
        <f>G26</f>
        <v>5.9842511582503061E-2</v>
      </c>
      <c r="H31" s="38"/>
      <c r="I31" s="37">
        <f>I26</f>
        <v>5.9842511582503061E-2</v>
      </c>
      <c r="J31" s="38"/>
      <c r="M31" s="16"/>
    </row>
    <row r="32" spans="1:14" ht="13.5" thickBot="1" x14ac:dyDescent="0.35">
      <c r="A32" s="6">
        <v>29</v>
      </c>
      <c r="B32" s="8"/>
      <c r="C32" t="s">
        <v>34</v>
      </c>
      <c r="E32" s="39" t="s">
        <v>38</v>
      </c>
      <c r="F32" s="40"/>
      <c r="G32" s="143">
        <f>+G30*G31</f>
        <v>-6361021.6260711104</v>
      </c>
      <c r="H32" s="41"/>
      <c r="I32" s="143">
        <f>+I30*I31</f>
        <v>-5086741.9891252816</v>
      </c>
      <c r="J32" s="41"/>
      <c r="K32" s="42">
        <f>(G32+I32)/2</f>
        <v>-5723881.807598196</v>
      </c>
      <c r="M32" s="16"/>
    </row>
    <row r="33" spans="1:11" ht="13.5" thickTop="1" x14ac:dyDescent="0.3">
      <c r="A33" s="6">
        <f t="shared" ref="A33:A39" si="0">1+A32</f>
        <v>30</v>
      </c>
      <c r="H33" s="27"/>
      <c r="J33" s="27"/>
    </row>
    <row r="34" spans="1:11" ht="13" x14ac:dyDescent="0.3">
      <c r="A34" s="6">
        <f t="shared" si="0"/>
        <v>31</v>
      </c>
      <c r="C34" s="43" t="s">
        <v>39</v>
      </c>
      <c r="H34" s="27"/>
      <c r="J34" s="27"/>
    </row>
    <row r="35" spans="1:11" ht="13" x14ac:dyDescent="0.3">
      <c r="A35" s="6">
        <f t="shared" si="0"/>
        <v>32</v>
      </c>
      <c r="C35" s="20" t="s">
        <v>39</v>
      </c>
      <c r="E35" s="7" t="s">
        <v>31</v>
      </c>
      <c r="F35" s="7"/>
      <c r="G35" s="45">
        <f>SUM('UnfundedReserves excluding WF'!D4:D7,'UnfundedReserves excluding WF'!D10:D12)</f>
        <v>-17248242.920000002</v>
      </c>
      <c r="H35" s="33"/>
      <c r="I35" s="45">
        <f>SUM('UnfundedReserves excluding WF'!E4:E7,'UnfundedReserves excluding WF'!E10:E12)</f>
        <v>-17572243.170000002</v>
      </c>
      <c r="J35" s="34"/>
    </row>
    <row r="36" spans="1:11" ht="13" x14ac:dyDescent="0.3">
      <c r="A36" s="6">
        <f t="shared" si="0"/>
        <v>33</v>
      </c>
      <c r="C36" s="20" t="s">
        <v>40</v>
      </c>
      <c r="E36" s="46" t="s">
        <v>41</v>
      </c>
      <c r="G36" s="47">
        <v>0.5</v>
      </c>
      <c r="H36" s="27"/>
      <c r="I36" s="47">
        <v>0.5</v>
      </c>
      <c r="J36" s="27"/>
    </row>
    <row r="37" spans="1:11" ht="13" x14ac:dyDescent="0.3">
      <c r="A37" s="6">
        <f t="shared" si="0"/>
        <v>34</v>
      </c>
      <c r="C37" s="20" t="s">
        <v>42</v>
      </c>
      <c r="E37" s="4" t="s">
        <v>43</v>
      </c>
      <c r="G37" s="48">
        <f>+G35*G36</f>
        <v>-8624121.4600000009</v>
      </c>
      <c r="H37" s="49"/>
      <c r="I37" s="48">
        <f>+I35*I36</f>
        <v>-8786121.5850000009</v>
      </c>
      <c r="J37" s="27"/>
    </row>
    <row r="38" spans="1:11" ht="13" x14ac:dyDescent="0.3">
      <c r="A38" s="6">
        <f t="shared" si="0"/>
        <v>35</v>
      </c>
      <c r="C38" t="s">
        <v>32</v>
      </c>
      <c r="E38" s="36" t="s">
        <v>33</v>
      </c>
      <c r="F38" s="36"/>
      <c r="G38" s="37">
        <f>G26</f>
        <v>5.9842511582503061E-2</v>
      </c>
      <c r="H38" s="38"/>
      <c r="I38" s="37">
        <f>I26</f>
        <v>5.9842511582503061E-2</v>
      </c>
      <c r="J38" s="38"/>
    </row>
    <row r="39" spans="1:11" ht="13.5" thickBot="1" x14ac:dyDescent="0.35">
      <c r="A39" s="6">
        <f t="shared" si="0"/>
        <v>36</v>
      </c>
      <c r="C39" t="s">
        <v>34</v>
      </c>
      <c r="E39" s="39" t="s">
        <v>44</v>
      </c>
      <c r="F39" s="40"/>
      <c r="G39" s="143">
        <f>+G37*G38</f>
        <v>-516089.08835896326</v>
      </c>
      <c r="H39" s="41"/>
      <c r="I39" s="143">
        <f>+I37*I38</f>
        <v>-525783.58271564275</v>
      </c>
      <c r="J39" s="41"/>
      <c r="K39" s="42">
        <f>(G39+I39)/2</f>
        <v>-520936.33553730301</v>
      </c>
    </row>
    <row r="40" spans="1:11" ht="13" thickTop="1" x14ac:dyDescent="0.25">
      <c r="H40" s="27"/>
      <c r="J40" s="27"/>
    </row>
    <row r="41" spans="1:11" ht="13" x14ac:dyDescent="0.3">
      <c r="C41" s="43" t="s">
        <v>88</v>
      </c>
    </row>
    <row r="42" spans="1:11" x14ac:dyDescent="0.25">
      <c r="C42" s="20" t="s">
        <v>100</v>
      </c>
      <c r="D42" s="96"/>
    </row>
    <row r="43" spans="1:11" x14ac:dyDescent="0.25">
      <c r="C43" s="97" t="s">
        <v>101</v>
      </c>
    </row>
    <row r="44" spans="1:11" x14ac:dyDescent="0.25">
      <c r="C44" t="s">
        <v>102</v>
      </c>
    </row>
    <row r="45" spans="1:11" x14ac:dyDescent="0.25">
      <c r="C45" s="98" t="s">
        <v>103</v>
      </c>
    </row>
    <row r="46" spans="1:11" x14ac:dyDescent="0.25">
      <c r="H46" s="50"/>
      <c r="J46" s="50"/>
    </row>
    <row r="47" spans="1:11" x14ac:dyDescent="0.25">
      <c r="G47" s="50"/>
    </row>
    <row r="48" spans="1:11" x14ac:dyDescent="0.25">
      <c r="E48" s="106"/>
      <c r="G48" s="50"/>
    </row>
    <row r="49" spans="7:10" x14ac:dyDescent="0.25">
      <c r="G49" s="107"/>
      <c r="H49" s="108"/>
      <c r="I49" s="107"/>
      <c r="J49" s="50"/>
    </row>
    <row r="50" spans="7:10" x14ac:dyDescent="0.25">
      <c r="H50" s="50"/>
      <c r="J50" s="50"/>
    </row>
    <row r="51" spans="7:10" x14ac:dyDescent="0.25">
      <c r="H51" s="50"/>
      <c r="J51" s="50"/>
    </row>
    <row r="52" spans="7:10" x14ac:dyDescent="0.25">
      <c r="H52" s="50"/>
      <c r="J52" s="50"/>
    </row>
    <row r="53" spans="7:10" x14ac:dyDescent="0.25">
      <c r="H53" s="50"/>
      <c r="J53" s="50"/>
    </row>
    <row r="54" spans="7:10" x14ac:dyDescent="0.25">
      <c r="H54" s="50"/>
      <c r="J54" s="50"/>
    </row>
    <row r="55" spans="7:10" x14ac:dyDescent="0.25">
      <c r="H55" s="50"/>
    </row>
    <row r="56" spans="7:10" x14ac:dyDescent="0.25">
      <c r="H56" s="50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&amp;RTO2024 Draft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ColWidth="8.81640625" defaultRowHeight="14.5" x14ac:dyDescent="0.35"/>
  <cols>
    <col min="1" max="1" width="5.81640625" style="81" customWidth="1"/>
    <col min="2" max="2" width="11.81640625" style="60" customWidth="1"/>
    <col min="3" max="3" width="16.81640625" style="60" customWidth="1"/>
    <col min="4" max="4" width="19.54296875" style="60" bestFit="1" customWidth="1"/>
    <col min="5" max="5" width="17.453125" style="60" customWidth="1"/>
    <col min="6" max="6" width="17.81640625" style="60" customWidth="1"/>
    <col min="7" max="7" width="19.1796875" style="60" bestFit="1" customWidth="1"/>
    <col min="8" max="8" width="26.1796875" style="60" customWidth="1"/>
    <col min="9" max="9" width="10" style="60" customWidth="1"/>
    <col min="10" max="13" width="15.81640625" style="60" customWidth="1"/>
    <col min="14" max="14" width="16" style="60" customWidth="1"/>
    <col min="15" max="16384" width="8.81640625" style="60"/>
  </cols>
  <sheetData>
    <row r="1" spans="1:14" ht="18.5" x14ac:dyDescent="0.45">
      <c r="A1" s="156" t="s">
        <v>65</v>
      </c>
      <c r="B1" s="156"/>
      <c r="C1" s="156"/>
      <c r="D1" s="156"/>
      <c r="E1" s="156"/>
      <c r="F1" s="156"/>
      <c r="G1" s="156"/>
      <c r="H1" s="156"/>
      <c r="I1" s="59"/>
      <c r="J1" s="59"/>
      <c r="K1" s="59"/>
      <c r="L1" s="59"/>
      <c r="M1" s="59"/>
      <c r="N1" s="59"/>
    </row>
    <row r="2" spans="1:14" ht="15.5" x14ac:dyDescent="0.35">
      <c r="A2" s="157" t="s">
        <v>66</v>
      </c>
      <c r="B2" s="157"/>
      <c r="C2" s="157"/>
      <c r="D2" s="157"/>
      <c r="E2" s="157"/>
      <c r="F2" s="157"/>
      <c r="G2" s="157"/>
      <c r="H2" s="157"/>
      <c r="I2" s="61"/>
      <c r="J2" s="61"/>
      <c r="K2" s="61"/>
      <c r="L2" s="61"/>
      <c r="M2" s="61"/>
      <c r="N2" s="61"/>
    </row>
    <row r="3" spans="1:14" x14ac:dyDescent="0.35">
      <c r="A3" s="158" t="s">
        <v>67</v>
      </c>
      <c r="B3" s="158"/>
      <c r="C3" s="158"/>
      <c r="D3" s="158"/>
      <c r="E3" s="158"/>
      <c r="F3" s="158"/>
      <c r="G3" s="158"/>
      <c r="H3" s="158"/>
      <c r="I3" s="62"/>
      <c r="J3" s="62"/>
      <c r="K3" s="62"/>
      <c r="L3" s="62"/>
      <c r="M3" s="62"/>
      <c r="N3" s="62"/>
    </row>
    <row r="4" spans="1:14" x14ac:dyDescent="0.3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4" ht="15.5" x14ac:dyDescent="0.35">
      <c r="A5" s="159" t="s">
        <v>68</v>
      </c>
      <c r="B5" s="159"/>
      <c r="C5" s="159"/>
      <c r="D5" s="159"/>
      <c r="E5" s="159"/>
      <c r="F5" s="159"/>
      <c r="G5" s="159"/>
      <c r="H5" s="159"/>
      <c r="I5" s="64"/>
      <c r="J5" s="64"/>
      <c r="K5" s="64"/>
      <c r="L5" s="64"/>
      <c r="M5" s="64"/>
      <c r="N5" s="64"/>
    </row>
    <row r="6" spans="1:14" ht="15.5" x14ac:dyDescent="0.3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4" ht="15.5" x14ac:dyDescent="0.35">
      <c r="A7" s="65"/>
      <c r="B7" s="65"/>
      <c r="D7" s="66"/>
      <c r="E7" s="64"/>
    </row>
    <row r="8" spans="1:14" ht="29.25" customHeight="1" x14ac:dyDescent="0.35">
      <c r="A8" s="67"/>
      <c r="B8" s="68" t="s">
        <v>69</v>
      </c>
      <c r="C8" s="69" t="s">
        <v>70</v>
      </c>
      <c r="D8" s="68" t="s">
        <v>71</v>
      </c>
      <c r="E8" s="68" t="s">
        <v>72</v>
      </c>
      <c r="F8" s="68" t="s">
        <v>73</v>
      </c>
    </row>
    <row r="9" spans="1:14" ht="55" customHeight="1" x14ac:dyDescent="0.35">
      <c r="A9" s="160" t="s">
        <v>74</v>
      </c>
      <c r="B9" s="161" t="s">
        <v>75</v>
      </c>
      <c r="C9" s="162" t="s">
        <v>76</v>
      </c>
      <c r="D9" s="162" t="s">
        <v>77</v>
      </c>
      <c r="E9" s="164" t="s">
        <v>78</v>
      </c>
      <c r="F9" s="162" t="s">
        <v>79</v>
      </c>
    </row>
    <row r="10" spans="1:14" ht="19.5" customHeight="1" x14ac:dyDescent="0.35">
      <c r="A10" s="160"/>
      <c r="B10" s="161"/>
      <c r="C10" s="163"/>
      <c r="D10" s="163"/>
      <c r="E10" s="164"/>
      <c r="F10" s="163"/>
    </row>
    <row r="11" spans="1:14" x14ac:dyDescent="0.35">
      <c r="A11" s="70">
        <v>1</v>
      </c>
      <c r="B11" s="71">
        <v>44561</v>
      </c>
      <c r="C11" s="109">
        <v>-175000000</v>
      </c>
      <c r="D11" s="74">
        <v>1686470074.6599998</v>
      </c>
      <c r="E11" s="135">
        <v>-127787629.39</v>
      </c>
      <c r="F11" s="73">
        <f>D11+E11</f>
        <v>1558682445.2699997</v>
      </c>
    </row>
    <row r="12" spans="1:14" x14ac:dyDescent="0.35">
      <c r="A12" s="70">
        <f>1+A11</f>
        <v>2</v>
      </c>
      <c r="B12" s="71">
        <v>44562</v>
      </c>
      <c r="C12" s="110"/>
      <c r="D12" s="74">
        <v>1558682445.2699997</v>
      </c>
      <c r="E12" s="135">
        <v>-162040000</v>
      </c>
      <c r="F12" s="73">
        <f t="shared" ref="F12:F22" si="0">D12+E12</f>
        <v>1396642445.2699997</v>
      </c>
    </row>
    <row r="13" spans="1:14" x14ac:dyDescent="0.35">
      <c r="A13" s="70">
        <f>1+A12</f>
        <v>3</v>
      </c>
      <c r="B13" s="71">
        <v>44593</v>
      </c>
      <c r="C13" s="110"/>
      <c r="D13" s="74">
        <v>1396642445.2699997</v>
      </c>
      <c r="E13" s="135">
        <v>-188720000</v>
      </c>
      <c r="F13" s="73">
        <f t="shared" si="0"/>
        <v>1207922445.2699997</v>
      </c>
    </row>
    <row r="14" spans="1:14" x14ac:dyDescent="0.35">
      <c r="A14" s="70">
        <f t="shared" ref="A14:A24" si="1">1+A13</f>
        <v>4</v>
      </c>
      <c r="B14" s="71">
        <v>44621</v>
      </c>
      <c r="C14" s="110">
        <v>416000000</v>
      </c>
      <c r="D14" s="74">
        <v>1623922445.2699997</v>
      </c>
      <c r="E14" s="135">
        <v>-365982794.35000002</v>
      </c>
      <c r="F14" s="73">
        <f t="shared" si="0"/>
        <v>1257939650.9199996</v>
      </c>
    </row>
    <row r="15" spans="1:14" x14ac:dyDescent="0.35">
      <c r="A15" s="70">
        <f t="shared" si="1"/>
        <v>5</v>
      </c>
      <c r="B15" s="71">
        <v>44652</v>
      </c>
      <c r="C15" s="110"/>
      <c r="D15" s="74">
        <v>1257939650.9199996</v>
      </c>
      <c r="E15" s="135">
        <v>-169314112.66</v>
      </c>
      <c r="F15" s="73">
        <f t="shared" si="0"/>
        <v>1088625538.2599995</v>
      </c>
    </row>
    <row r="16" spans="1:14" x14ac:dyDescent="0.35">
      <c r="A16" s="70">
        <f t="shared" si="1"/>
        <v>6</v>
      </c>
      <c r="B16" s="71">
        <v>44682</v>
      </c>
      <c r="C16" s="110"/>
      <c r="D16" s="74">
        <v>1088625538.2599995</v>
      </c>
      <c r="E16" s="135">
        <v>-166534329.56</v>
      </c>
      <c r="F16" s="73">
        <f t="shared" si="0"/>
        <v>922091208.69999957</v>
      </c>
    </row>
    <row r="17" spans="1:12" x14ac:dyDescent="0.35">
      <c r="A17" s="70">
        <f t="shared" si="1"/>
        <v>7</v>
      </c>
      <c r="B17" s="71">
        <v>44713</v>
      </c>
      <c r="C17" s="110"/>
      <c r="D17" s="74">
        <v>922091208.69999957</v>
      </c>
      <c r="E17" s="135">
        <v>-118228187.87</v>
      </c>
      <c r="F17" s="73">
        <f t="shared" si="0"/>
        <v>803863020.82999957</v>
      </c>
    </row>
    <row r="18" spans="1:12" x14ac:dyDescent="0.35">
      <c r="A18" s="70">
        <f t="shared" si="1"/>
        <v>8</v>
      </c>
      <c r="B18" s="71">
        <v>44743</v>
      </c>
      <c r="C18" s="110"/>
      <c r="D18" s="74">
        <v>803863020.82999957</v>
      </c>
      <c r="E18" s="135">
        <v>-95244304.069999993</v>
      </c>
      <c r="F18" s="73">
        <f t="shared" si="0"/>
        <v>708618716.75999951</v>
      </c>
    </row>
    <row r="19" spans="1:12" x14ac:dyDescent="0.35">
      <c r="A19" s="70">
        <f t="shared" si="1"/>
        <v>9</v>
      </c>
      <c r="B19" s="71">
        <v>44774</v>
      </c>
      <c r="C19" s="110"/>
      <c r="D19" s="74">
        <v>708618716.75999951</v>
      </c>
      <c r="E19" s="135">
        <v>-129070550</v>
      </c>
      <c r="F19" s="73">
        <f t="shared" si="0"/>
        <v>579548166.75999951</v>
      </c>
    </row>
    <row r="20" spans="1:12" x14ac:dyDescent="0.35">
      <c r="A20" s="70">
        <f t="shared" si="1"/>
        <v>10</v>
      </c>
      <c r="B20" s="71">
        <v>44805</v>
      </c>
      <c r="C20" s="110">
        <v>880000000</v>
      </c>
      <c r="D20" s="74">
        <v>1459548166.7599995</v>
      </c>
      <c r="E20" s="135">
        <v>-187691744.88</v>
      </c>
      <c r="F20" s="73">
        <f t="shared" si="0"/>
        <v>1271856421.8799996</v>
      </c>
    </row>
    <row r="21" spans="1:12" x14ac:dyDescent="0.35">
      <c r="A21" s="70">
        <f t="shared" si="1"/>
        <v>11</v>
      </c>
      <c r="B21" s="71">
        <v>44835</v>
      </c>
      <c r="C21" s="110"/>
      <c r="D21" s="74">
        <v>1271856421.8799996</v>
      </c>
      <c r="E21" s="135">
        <v>-77847196.969999999</v>
      </c>
      <c r="F21" s="73">
        <f t="shared" si="0"/>
        <v>1194009224.9099996</v>
      </c>
    </row>
    <row r="22" spans="1:12" x14ac:dyDescent="0.35">
      <c r="A22" s="70">
        <f t="shared" si="1"/>
        <v>12</v>
      </c>
      <c r="B22" s="71">
        <v>44866</v>
      </c>
      <c r="C22" s="110"/>
      <c r="D22" s="74">
        <v>1194009224.9099996</v>
      </c>
      <c r="E22" s="135">
        <v>-97276771.310000002</v>
      </c>
      <c r="F22" s="73">
        <f t="shared" si="0"/>
        <v>1096732453.5999997</v>
      </c>
    </row>
    <row r="23" spans="1:12" x14ac:dyDescent="0.35">
      <c r="A23" s="70">
        <f t="shared" si="1"/>
        <v>13</v>
      </c>
      <c r="B23" s="71">
        <v>44896</v>
      </c>
      <c r="C23" s="110"/>
      <c r="D23" s="72">
        <v>1096732453.5999997</v>
      </c>
      <c r="E23" s="135">
        <v>-97892301</v>
      </c>
      <c r="F23" s="73">
        <f>D23+E23</f>
        <v>998840152.59999967</v>
      </c>
      <c r="G23" s="75"/>
    </row>
    <row r="24" spans="1:12" x14ac:dyDescent="0.35">
      <c r="A24" s="70">
        <f t="shared" si="1"/>
        <v>14</v>
      </c>
      <c r="B24" s="71" t="s">
        <v>118</v>
      </c>
      <c r="C24" s="74">
        <f>SUM(C12:C23)</f>
        <v>1296000000</v>
      </c>
      <c r="D24" s="76"/>
      <c r="E24" s="74">
        <f>SUM(E12:E23)</f>
        <v>-1855842292.6699998</v>
      </c>
      <c r="F24" s="77"/>
      <c r="J24" s="75"/>
    </row>
    <row r="25" spans="1:12" x14ac:dyDescent="0.35">
      <c r="A25" s="60"/>
      <c r="B25" s="63"/>
      <c r="C25" s="63"/>
    </row>
    <row r="26" spans="1:12" x14ac:dyDescent="0.35">
      <c r="A26" s="62" t="s">
        <v>80</v>
      </c>
      <c r="B26" s="62"/>
      <c r="C26" s="62"/>
      <c r="D26" s="62"/>
      <c r="E26" s="62"/>
      <c r="F26" s="62"/>
      <c r="G26" s="78">
        <f>C24</f>
        <v>1296000000</v>
      </c>
      <c r="H26" s="63" t="s">
        <v>81</v>
      </c>
      <c r="I26" s="63"/>
      <c r="J26" s="63"/>
      <c r="K26" s="63"/>
      <c r="L26" s="63"/>
    </row>
    <row r="27" spans="1:12" x14ac:dyDescent="0.35">
      <c r="A27" s="62" t="s">
        <v>82</v>
      </c>
      <c r="B27" s="62"/>
      <c r="C27" s="62"/>
      <c r="D27" s="62"/>
      <c r="E27" s="62"/>
      <c r="F27" s="62"/>
      <c r="G27" s="79">
        <f>AVERAGE(D11,F23)</f>
        <v>1342655113.6299996</v>
      </c>
      <c r="H27" s="63" t="s">
        <v>83</v>
      </c>
      <c r="I27" s="63"/>
      <c r="J27" s="63"/>
      <c r="K27" s="63"/>
      <c r="L27" s="63"/>
    </row>
    <row r="28" spans="1:12" x14ac:dyDescent="0.35">
      <c r="A28" s="62" t="s">
        <v>84</v>
      </c>
      <c r="B28" s="62"/>
      <c r="C28" s="62"/>
      <c r="D28" s="62"/>
      <c r="E28" s="62"/>
      <c r="F28" s="175"/>
      <c r="G28" s="144">
        <v>5.9842511582503061E-2</v>
      </c>
      <c r="H28" s="63" t="s">
        <v>85</v>
      </c>
      <c r="I28" s="63"/>
      <c r="J28" s="63"/>
      <c r="K28" s="63"/>
      <c r="L28" s="63"/>
    </row>
    <row r="29" spans="1:12" x14ac:dyDescent="0.35">
      <c r="A29" s="62" t="s">
        <v>86</v>
      </c>
      <c r="B29" s="62"/>
      <c r="C29" s="62"/>
      <c r="D29" s="62"/>
      <c r="E29" s="62"/>
      <c r="F29" s="62"/>
      <c r="G29" s="80">
        <f>G27*G28</f>
        <v>80347854.188710213</v>
      </c>
      <c r="H29" s="63" t="s">
        <v>87</v>
      </c>
      <c r="I29" s="63"/>
      <c r="J29" s="63"/>
      <c r="K29" s="63"/>
      <c r="L29" s="63"/>
    </row>
    <row r="30" spans="1:12" x14ac:dyDescent="0.35">
      <c r="A30" s="62"/>
      <c r="B30" s="62"/>
      <c r="C30" s="62"/>
      <c r="D30" s="62"/>
      <c r="E30" s="62"/>
      <c r="H30" s="63"/>
      <c r="I30" s="63"/>
      <c r="J30" s="63"/>
      <c r="K30" s="63"/>
      <c r="L30" s="63"/>
    </row>
    <row r="33" spans="1:9" x14ac:dyDescent="0.35">
      <c r="G33" s="82"/>
    </row>
    <row r="34" spans="1:9" x14ac:dyDescent="0.35">
      <c r="A34" s="83" t="s">
        <v>88</v>
      </c>
      <c r="B34" s="84"/>
      <c r="C34" s="84"/>
      <c r="D34" s="84"/>
      <c r="E34" s="84"/>
      <c r="F34" s="85"/>
      <c r="G34" s="85"/>
      <c r="H34" s="85"/>
    </row>
    <row r="35" spans="1:9" x14ac:dyDescent="0.35">
      <c r="A35" s="86">
        <v>1</v>
      </c>
      <c r="B35" s="87" t="s">
        <v>89</v>
      </c>
      <c r="C35" s="85"/>
      <c r="D35" s="85"/>
      <c r="E35" s="85"/>
      <c r="F35" s="85"/>
      <c r="G35" s="85"/>
      <c r="H35" s="85"/>
    </row>
    <row r="36" spans="1:9" x14ac:dyDescent="0.35">
      <c r="A36" s="88">
        <v>2</v>
      </c>
      <c r="B36" s="85" t="s">
        <v>90</v>
      </c>
      <c r="C36" s="87"/>
      <c r="D36" s="87"/>
      <c r="E36" s="87"/>
      <c r="F36" s="87"/>
      <c r="G36" s="87"/>
      <c r="H36" s="87"/>
    </row>
    <row r="37" spans="1:9" x14ac:dyDescent="0.35">
      <c r="A37" s="88"/>
      <c r="B37" s="85"/>
      <c r="C37" s="85"/>
      <c r="D37" s="85"/>
      <c r="E37" s="85"/>
      <c r="F37" s="85"/>
      <c r="G37" s="85"/>
      <c r="H37" s="85"/>
    </row>
    <row r="38" spans="1:9" x14ac:dyDescent="0.35">
      <c r="A38" s="89"/>
      <c r="B38" s="85"/>
      <c r="C38" s="85"/>
      <c r="D38" s="85"/>
      <c r="E38" s="85"/>
      <c r="F38" s="85"/>
      <c r="G38" s="85"/>
      <c r="H38" s="85"/>
    </row>
    <row r="39" spans="1:9" x14ac:dyDescent="0.35">
      <c r="A39" s="86"/>
      <c r="B39" s="85"/>
      <c r="C39" s="85"/>
      <c r="D39" s="85"/>
      <c r="E39" s="85"/>
      <c r="F39" s="85"/>
      <c r="G39" s="85"/>
      <c r="H39" s="85"/>
    </row>
    <row r="40" spans="1:9" x14ac:dyDescent="0.35">
      <c r="A40" s="86"/>
      <c r="B40" s="85"/>
      <c r="C40" s="85"/>
      <c r="D40" s="85"/>
      <c r="E40" s="85"/>
      <c r="F40" s="85"/>
      <c r="G40" s="85"/>
      <c r="H40" s="85"/>
    </row>
    <row r="41" spans="1:9" x14ac:dyDescent="0.35">
      <c r="A41" s="86"/>
      <c r="B41" s="85"/>
      <c r="C41" s="85"/>
      <c r="D41" s="85"/>
      <c r="E41" s="85"/>
      <c r="F41" s="85"/>
      <c r="G41" s="85"/>
      <c r="H41" s="85"/>
    </row>
    <row r="42" spans="1:9" x14ac:dyDescent="0.35">
      <c r="A42" s="86"/>
      <c r="B42" s="85"/>
      <c r="C42" s="85"/>
      <c r="D42" s="85"/>
      <c r="E42" s="85"/>
      <c r="F42" s="85"/>
      <c r="G42" s="85"/>
      <c r="H42" s="85"/>
    </row>
    <row r="43" spans="1:9" x14ac:dyDescent="0.35">
      <c r="A43" s="86"/>
      <c r="B43" s="85"/>
      <c r="C43" s="85"/>
      <c r="D43" s="85"/>
      <c r="E43" s="85"/>
      <c r="F43" s="85"/>
      <c r="G43" s="85"/>
      <c r="H43" s="85"/>
    </row>
    <row r="44" spans="1:9" x14ac:dyDescent="0.35">
      <c r="A44" s="86"/>
      <c r="B44" s="85"/>
      <c r="C44" s="85"/>
      <c r="D44" s="85"/>
      <c r="E44" s="85"/>
      <c r="F44" s="85"/>
      <c r="G44" s="85"/>
      <c r="H44" s="85"/>
      <c r="I44" s="85"/>
    </row>
    <row r="45" spans="1:9" x14ac:dyDescent="0.35">
      <c r="B45" s="87"/>
      <c r="C45" s="85"/>
      <c r="D45" s="85"/>
      <c r="E45" s="85"/>
      <c r="F45" s="85"/>
      <c r="G45" s="85"/>
      <c r="H45" s="85"/>
      <c r="I45" s="85"/>
    </row>
    <row r="46" spans="1:9" x14ac:dyDescent="0.35">
      <c r="A46" s="88"/>
      <c r="C46" s="85"/>
      <c r="D46" s="85"/>
      <c r="E46" s="85"/>
      <c r="F46" s="85"/>
      <c r="G46" s="85"/>
      <c r="H46" s="85"/>
      <c r="I46" s="85"/>
    </row>
    <row r="47" spans="1:9" x14ac:dyDescent="0.35">
      <c r="B47" s="85"/>
      <c r="C47" s="85"/>
      <c r="D47" s="85"/>
      <c r="E47" s="85"/>
      <c r="F47" s="85"/>
      <c r="G47" s="85"/>
      <c r="H47" s="85"/>
      <c r="I47" s="85"/>
    </row>
    <row r="48" spans="1:9" x14ac:dyDescent="0.35">
      <c r="A48" s="60"/>
      <c r="B48" s="85"/>
      <c r="C48" s="85"/>
      <c r="D48" s="85"/>
      <c r="E48" s="85"/>
      <c r="F48" s="85"/>
      <c r="G48" s="85"/>
      <c r="H48" s="85"/>
      <c r="I48" s="85"/>
    </row>
    <row r="49" spans="1:9" x14ac:dyDescent="0.35">
      <c r="A49" s="60"/>
      <c r="B49" s="85"/>
      <c r="C49" s="85"/>
      <c r="D49" s="85"/>
      <c r="E49" s="85"/>
      <c r="F49" s="85"/>
      <c r="G49" s="85"/>
      <c r="H49" s="85"/>
      <c r="I49" s="85"/>
    </row>
    <row r="50" spans="1:9" x14ac:dyDescent="0.35">
      <c r="A50" s="60"/>
      <c r="B50" s="85"/>
      <c r="C50" s="85"/>
      <c r="D50" s="85"/>
      <c r="E50" s="85"/>
      <c r="F50" s="85"/>
      <c r="G50" s="85"/>
      <c r="H50" s="85"/>
      <c r="I50" s="85"/>
    </row>
    <row r="51" spans="1:9" x14ac:dyDescent="0.35">
      <c r="A51" s="60"/>
      <c r="B51" s="85"/>
      <c r="C51" s="85"/>
      <c r="D51" s="85"/>
      <c r="E51" s="85"/>
      <c r="F51" s="85"/>
      <c r="G51" s="85"/>
      <c r="H51" s="85"/>
      <c r="I51" s="85"/>
    </row>
    <row r="54" spans="1:9" x14ac:dyDescent="0.35">
      <c r="A54" s="60"/>
      <c r="B54" s="90"/>
    </row>
    <row r="55" spans="1:9" x14ac:dyDescent="0.35">
      <c r="A55" s="60"/>
      <c r="B55" s="90"/>
    </row>
    <row r="56" spans="1:9" x14ac:dyDescent="0.35">
      <c r="A56" s="60"/>
      <c r="B56" s="81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4" orientation="portrait" r:id="rId1"/>
  <headerFooter>
    <oddHeader>&amp;RTO2024 Draft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activeCell="C13" sqref="C13"/>
    </sheetView>
  </sheetViews>
  <sheetFormatPr defaultColWidth="8.81640625" defaultRowHeight="14.5" x14ac:dyDescent="0.35"/>
  <cols>
    <col min="1" max="1" width="7" style="60" customWidth="1"/>
    <col min="2" max="2" width="7.453125" style="60" bestFit="1" customWidth="1"/>
    <col min="3" max="3" width="22.1796875" style="60" bestFit="1" customWidth="1"/>
    <col min="4" max="4" width="25" style="60" customWidth="1"/>
    <col min="5" max="16384" width="8.81640625" style="60"/>
  </cols>
  <sheetData>
    <row r="1" spans="1:7" ht="18.5" x14ac:dyDescent="0.45">
      <c r="A1" s="156" t="s">
        <v>65</v>
      </c>
      <c r="B1" s="156"/>
      <c r="C1" s="156"/>
      <c r="D1" s="156"/>
      <c r="E1" s="156"/>
      <c r="F1" s="59"/>
      <c r="G1" s="59"/>
    </row>
    <row r="2" spans="1:7" ht="32.25" customHeight="1" x14ac:dyDescent="0.35">
      <c r="A2" s="166" t="s">
        <v>91</v>
      </c>
      <c r="B2" s="166"/>
      <c r="C2" s="166"/>
      <c r="D2" s="166"/>
      <c r="E2" s="166"/>
      <c r="F2" s="61"/>
      <c r="G2" s="61"/>
    </row>
    <row r="3" spans="1:7" x14ac:dyDescent="0.35">
      <c r="A3" s="158" t="s">
        <v>45</v>
      </c>
      <c r="B3" s="158"/>
      <c r="C3" s="158"/>
      <c r="D3" s="158"/>
      <c r="E3" s="158"/>
      <c r="F3" s="101"/>
      <c r="G3" s="101"/>
    </row>
    <row r="4" spans="1:7" x14ac:dyDescent="0.35">
      <c r="A4" s="67"/>
      <c r="B4" s="68" t="s">
        <v>69</v>
      </c>
      <c r="C4" s="68" t="s">
        <v>70</v>
      </c>
      <c r="D4" s="68" t="s">
        <v>92</v>
      </c>
    </row>
    <row r="5" spans="1:7" x14ac:dyDescent="0.35">
      <c r="A5" s="165" t="s">
        <v>74</v>
      </c>
      <c r="B5" s="161" t="s">
        <v>75</v>
      </c>
      <c r="C5" s="160" t="s">
        <v>93</v>
      </c>
      <c r="D5" s="160" t="s">
        <v>94</v>
      </c>
    </row>
    <row r="6" spans="1:7" x14ac:dyDescent="0.35">
      <c r="A6" s="165"/>
      <c r="B6" s="161"/>
      <c r="C6" s="160"/>
      <c r="D6" s="160"/>
    </row>
    <row r="7" spans="1:7" x14ac:dyDescent="0.35">
      <c r="A7" s="70">
        <v>1</v>
      </c>
      <c r="B7" s="137">
        <v>44562</v>
      </c>
      <c r="C7" s="136">
        <v>1493561.47</v>
      </c>
      <c r="D7" s="91">
        <v>0</v>
      </c>
    </row>
    <row r="8" spans="1:7" x14ac:dyDescent="0.35">
      <c r="A8" s="70">
        <v>2</v>
      </c>
      <c r="B8" s="137">
        <v>44593</v>
      </c>
      <c r="C8" s="136">
        <v>1162322.7</v>
      </c>
      <c r="D8" s="91">
        <v>0</v>
      </c>
    </row>
    <row r="9" spans="1:7" x14ac:dyDescent="0.35">
      <c r="A9" s="70">
        <v>3</v>
      </c>
      <c r="B9" s="137">
        <v>44621</v>
      </c>
      <c r="C9" s="136">
        <v>3609241.1599999978</v>
      </c>
      <c r="D9" s="91">
        <v>0</v>
      </c>
    </row>
    <row r="10" spans="1:7" x14ac:dyDescent="0.35">
      <c r="A10" s="70">
        <v>4</v>
      </c>
      <c r="B10" s="137">
        <v>44652</v>
      </c>
      <c r="C10" s="136">
        <v>2983793.3199999994</v>
      </c>
      <c r="D10" s="91">
        <v>0</v>
      </c>
    </row>
    <row r="11" spans="1:7" x14ac:dyDescent="0.35">
      <c r="A11" s="70">
        <v>5</v>
      </c>
      <c r="B11" s="137">
        <v>44682</v>
      </c>
      <c r="C11" s="136">
        <v>3384641.6299999994</v>
      </c>
      <c r="D11" s="91">
        <v>0</v>
      </c>
    </row>
    <row r="12" spans="1:7" x14ac:dyDescent="0.35">
      <c r="A12" s="70">
        <v>6</v>
      </c>
      <c r="B12" s="137">
        <v>44713</v>
      </c>
      <c r="C12" s="136">
        <v>3504409.3500000024</v>
      </c>
      <c r="D12" s="91">
        <v>0</v>
      </c>
    </row>
    <row r="13" spans="1:7" x14ac:dyDescent="0.35">
      <c r="A13" s="70">
        <v>7</v>
      </c>
      <c r="B13" s="137">
        <v>44743</v>
      </c>
      <c r="C13" s="136">
        <v>151239.86999999994</v>
      </c>
      <c r="D13" s="91">
        <v>0</v>
      </c>
    </row>
    <row r="14" spans="1:7" x14ac:dyDescent="0.35">
      <c r="A14" s="70">
        <v>8</v>
      </c>
      <c r="B14" s="137">
        <v>44774</v>
      </c>
      <c r="C14" s="136">
        <v>475262.25</v>
      </c>
      <c r="D14" s="91">
        <v>0</v>
      </c>
    </row>
    <row r="15" spans="1:7" x14ac:dyDescent="0.35">
      <c r="A15" s="70">
        <v>9</v>
      </c>
      <c r="B15" s="137">
        <v>44805</v>
      </c>
      <c r="C15" s="136">
        <v>2936974.92</v>
      </c>
      <c r="D15" s="91">
        <v>0</v>
      </c>
    </row>
    <row r="16" spans="1:7" x14ac:dyDescent="0.35">
      <c r="A16" s="70">
        <v>10</v>
      </c>
      <c r="B16" s="137">
        <v>44835</v>
      </c>
      <c r="C16" s="136">
        <v>3021110.47</v>
      </c>
      <c r="D16" s="91">
        <v>0</v>
      </c>
    </row>
    <row r="17" spans="1:4" x14ac:dyDescent="0.35">
      <c r="A17" s="70">
        <v>11</v>
      </c>
      <c r="B17" s="137">
        <v>44866</v>
      </c>
      <c r="C17" s="136">
        <v>2131256.6500000004</v>
      </c>
      <c r="D17" s="91">
        <v>0</v>
      </c>
    </row>
    <row r="18" spans="1:4" x14ac:dyDescent="0.35">
      <c r="A18" s="70">
        <v>12</v>
      </c>
      <c r="B18" s="137">
        <v>44896</v>
      </c>
      <c r="C18" s="136">
        <v>5212630.8299999991</v>
      </c>
      <c r="D18" s="91">
        <v>0</v>
      </c>
    </row>
    <row r="19" spans="1:4" x14ac:dyDescent="0.35">
      <c r="A19" s="92">
        <v>13</v>
      </c>
      <c r="B19" s="92" t="s">
        <v>95</v>
      </c>
      <c r="C19" s="93">
        <f>SUM(C7:C18)</f>
        <v>30066444.619999997</v>
      </c>
      <c r="D19" s="93">
        <f>SUM(D7:D18)</f>
        <v>0</v>
      </c>
    </row>
    <row r="22" spans="1:4" x14ac:dyDescent="0.35">
      <c r="A22" s="84" t="s">
        <v>88</v>
      </c>
    </row>
    <row r="23" spans="1:4" x14ac:dyDescent="0.35">
      <c r="A23" s="86">
        <v>1</v>
      </c>
      <c r="B23" s="85" t="s">
        <v>96</v>
      </c>
    </row>
    <row r="24" spans="1:4" x14ac:dyDescent="0.35">
      <c r="A24" s="86">
        <v>2</v>
      </c>
      <c r="B24" s="85" t="s">
        <v>97</v>
      </c>
    </row>
    <row r="25" spans="1:4" x14ac:dyDescent="0.35">
      <c r="A25" s="86">
        <v>3</v>
      </c>
      <c r="B25" s="85" t="s">
        <v>98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&amp;RTO2024 Draft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52"/>
  <sheetViews>
    <sheetView zoomScaleNormal="100" workbookViewId="0">
      <selection activeCell="C11" sqref="C11"/>
    </sheetView>
  </sheetViews>
  <sheetFormatPr defaultColWidth="8.81640625" defaultRowHeight="14.5" x14ac:dyDescent="0.35"/>
  <cols>
    <col min="1" max="1" width="3.453125" style="55" customWidth="1"/>
    <col min="2" max="2" width="32.1796875" style="55" customWidth="1"/>
    <col min="3" max="3" width="17.1796875" style="57" bestFit="1" customWidth="1"/>
    <col min="4" max="4" width="17.81640625" style="55" customWidth="1"/>
    <col min="5" max="16384" width="8.81640625" style="55"/>
  </cols>
  <sheetData>
    <row r="2" spans="2:11" x14ac:dyDescent="0.35">
      <c r="B2" s="167" t="s">
        <v>123</v>
      </c>
      <c r="C2" s="168"/>
    </row>
    <row r="3" spans="2:11" x14ac:dyDescent="0.35">
      <c r="B3" s="53" t="s">
        <v>64</v>
      </c>
      <c r="C3" s="54" t="s">
        <v>4</v>
      </c>
    </row>
    <row r="4" spans="2:11" x14ac:dyDescent="0.35">
      <c r="B4" s="102" t="s">
        <v>107</v>
      </c>
      <c r="C4" s="103">
        <v>-1214675153.46</v>
      </c>
    </row>
    <row r="5" spans="2:11" x14ac:dyDescent="0.35">
      <c r="B5" s="146"/>
      <c r="C5" s="103"/>
      <c r="E5" s="127"/>
    </row>
    <row r="6" spans="2:11" x14ac:dyDescent="0.35">
      <c r="B6" s="114" t="s">
        <v>109</v>
      </c>
      <c r="C6" s="103"/>
    </row>
    <row r="7" spans="2:11" x14ac:dyDescent="0.35">
      <c r="B7" s="117" t="s">
        <v>110</v>
      </c>
      <c r="C7" s="103">
        <v>16085000</v>
      </c>
    </row>
    <row r="8" spans="2:11" ht="14.5" customHeight="1" x14ac:dyDescent="0.35">
      <c r="B8" s="117" t="s">
        <v>111</v>
      </c>
      <c r="C8" s="112">
        <v>31250000</v>
      </c>
    </row>
    <row r="9" spans="2:11" ht="14.5" customHeight="1" x14ac:dyDescent="0.35">
      <c r="B9" s="147" t="s">
        <v>119</v>
      </c>
      <c r="C9" s="112">
        <v>162500000</v>
      </c>
    </row>
    <row r="10" spans="2:11" ht="29" x14ac:dyDescent="0.35">
      <c r="B10" s="118" t="s">
        <v>120</v>
      </c>
      <c r="C10" s="111">
        <f>SUM(C4:C9)</f>
        <v>-1004840153.46</v>
      </c>
    </row>
    <row r="11" spans="2:11" x14ac:dyDescent="0.35">
      <c r="B11" s="130" t="s">
        <v>115</v>
      </c>
      <c r="C11" s="105">
        <f>'UnfundedReserves excluding WF'!E9</f>
        <v>-101889530.81</v>
      </c>
      <c r="D11" s="151"/>
    </row>
    <row r="12" spans="2:11" x14ac:dyDescent="0.35">
      <c r="B12" s="53" t="s">
        <v>121</v>
      </c>
      <c r="C12" s="119">
        <f>C10+C11</f>
        <v>-1106729684.27</v>
      </c>
    </row>
    <row r="13" spans="2:11" s="123" customFormat="1" x14ac:dyDescent="0.35">
      <c r="B13" s="120"/>
      <c r="C13" s="121"/>
    </row>
    <row r="14" spans="2:11" x14ac:dyDescent="0.35">
      <c r="B14" s="120"/>
      <c r="C14" s="121"/>
    </row>
    <row r="15" spans="2:11" ht="15.5" x14ac:dyDescent="0.35">
      <c r="B15" s="122" t="s">
        <v>122</v>
      </c>
    </row>
    <row r="16" spans="2:11" x14ac:dyDescent="0.35">
      <c r="D16" s="95"/>
      <c r="E16" s="95"/>
      <c r="F16" s="95"/>
      <c r="G16" s="95"/>
      <c r="H16" s="95"/>
      <c r="I16" s="95"/>
      <c r="J16" s="95"/>
      <c r="K16" s="95"/>
    </row>
    <row r="17" spans="4:4" x14ac:dyDescent="0.35">
      <c r="D17" s="94"/>
    </row>
    <row r="18" spans="4:4" x14ac:dyDescent="0.35">
      <c r="D18" s="94"/>
    </row>
    <row r="39" spans="2:3" x14ac:dyDescent="0.35">
      <c r="B39" s="167" t="s">
        <v>116</v>
      </c>
      <c r="C39" s="168"/>
    </row>
    <row r="43" spans="2:3" x14ac:dyDescent="0.35">
      <c r="B43" s="167" t="s">
        <v>126</v>
      </c>
      <c r="C43" s="168"/>
    </row>
    <row r="44" spans="2:3" x14ac:dyDescent="0.35">
      <c r="B44" s="145" t="s">
        <v>64</v>
      </c>
      <c r="C44" s="54" t="s">
        <v>4</v>
      </c>
    </row>
    <row r="45" spans="2:3" x14ac:dyDescent="0.35">
      <c r="B45" s="153" t="s">
        <v>107</v>
      </c>
      <c r="C45" s="103">
        <v>-1613335445.1300001</v>
      </c>
    </row>
    <row r="46" spans="2:3" x14ac:dyDescent="0.35">
      <c r="B46" s="154"/>
      <c r="C46" s="103"/>
    </row>
    <row r="47" spans="2:3" x14ac:dyDescent="0.35">
      <c r="B47" s="114" t="s">
        <v>109</v>
      </c>
      <c r="C47" s="103"/>
    </row>
    <row r="48" spans="2:3" x14ac:dyDescent="0.35">
      <c r="B48" s="155" t="s">
        <v>110</v>
      </c>
      <c r="C48" s="103">
        <v>23085000</v>
      </c>
    </row>
    <row r="49" spans="2:3" x14ac:dyDescent="0.35">
      <c r="B49" s="155" t="s">
        <v>111</v>
      </c>
      <c r="C49" s="112">
        <v>25400000</v>
      </c>
    </row>
    <row r="50" spans="2:3" ht="29" x14ac:dyDescent="0.35">
      <c r="B50" s="118" t="s">
        <v>117</v>
      </c>
      <c r="C50" s="111">
        <f>SUM(C45:C49)</f>
        <v>-1564850445.1300001</v>
      </c>
    </row>
    <row r="51" spans="2:3" x14ac:dyDescent="0.35">
      <c r="B51" s="155" t="s">
        <v>115</v>
      </c>
      <c r="C51" s="105">
        <v>-107666337.02</v>
      </c>
    </row>
    <row r="52" spans="2:3" x14ac:dyDescent="0.35">
      <c r="B52" s="145" t="s">
        <v>127</v>
      </c>
      <c r="C52" s="119">
        <f>C50+C51</f>
        <v>-1672516782.1500001</v>
      </c>
    </row>
  </sheetData>
  <mergeCells count="3">
    <mergeCell ref="B2:C2"/>
    <mergeCell ref="B39:C39"/>
    <mergeCell ref="B43:C43"/>
  </mergeCells>
  <pageMargins left="0.7" right="0.7" top="0.75" bottom="0.75" header="0.3" footer="0.3"/>
  <pageSetup scale="95" orientation="portrait" r:id="rId1"/>
  <headerFooter>
    <oddHeader>&amp;RTO2024 Draft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8"/>
  <sheetViews>
    <sheetView zoomScaleNormal="100" workbookViewId="0">
      <selection activeCell="G22" sqref="G22"/>
    </sheetView>
  </sheetViews>
  <sheetFormatPr defaultColWidth="8.81640625" defaultRowHeight="12.5" x14ac:dyDescent="0.25"/>
  <cols>
    <col min="1" max="1" width="1.54296875" style="51" customWidth="1"/>
    <col min="2" max="2" width="19.453125" style="58" bestFit="1" customWidth="1"/>
    <col min="3" max="3" width="20" style="58" bestFit="1" customWidth="1"/>
    <col min="4" max="5" width="18.1796875" style="58" bestFit="1" customWidth="1"/>
    <col min="6" max="6" width="17.1796875" style="58" bestFit="1" customWidth="1"/>
    <col min="7" max="9" width="17" style="58" bestFit="1" customWidth="1"/>
    <col min="10" max="10" width="17.453125" style="58" bestFit="1" customWidth="1"/>
    <col min="11" max="11" width="17" style="58" bestFit="1" customWidth="1"/>
    <col min="12" max="12" width="19" style="58" bestFit="1" customWidth="1"/>
    <col min="13" max="13" width="17.81640625" style="51" customWidth="1"/>
    <col min="14" max="14" width="17.1796875" style="51" customWidth="1"/>
    <col min="15" max="15" width="12.81640625" style="51" customWidth="1"/>
    <col min="16" max="16" width="17.1796875" style="51" customWidth="1"/>
    <col min="17" max="17" width="17.81640625" style="51" customWidth="1"/>
    <col min="18" max="18" width="17.1796875" style="51" customWidth="1"/>
    <col min="19" max="19" width="16.1796875" style="51" customWidth="1"/>
    <col min="20" max="20" width="15.81640625" style="51" customWidth="1"/>
    <col min="21" max="21" width="15.1796875" style="51" customWidth="1"/>
    <col min="22" max="22" width="16.1796875" style="51" customWidth="1"/>
    <col min="23" max="23" width="15.81640625" style="51" customWidth="1"/>
    <col min="24" max="24" width="15.1796875" style="51" customWidth="1"/>
    <col min="25" max="25" width="16.1796875" style="51" customWidth="1"/>
    <col min="26" max="26" width="15.81640625" style="51" customWidth="1"/>
    <col min="27" max="27" width="15.1796875" style="51" customWidth="1"/>
    <col min="28" max="28" width="16.1796875" style="51" customWidth="1"/>
    <col min="29" max="29" width="15.81640625" style="51" customWidth="1"/>
    <col min="30" max="30" width="15.1796875" style="51" customWidth="1"/>
    <col min="31" max="31" width="16.1796875" style="51" customWidth="1"/>
    <col min="32" max="32" width="15.81640625" style="51" customWidth="1"/>
    <col min="33" max="33" width="15.1796875" style="51" customWidth="1"/>
    <col min="34" max="34" width="16.1796875" style="51" customWidth="1"/>
    <col min="35" max="35" width="15.81640625" style="51" customWidth="1"/>
    <col min="36" max="36" width="15.1796875" style="51" customWidth="1"/>
    <col min="37" max="37" width="16.1796875" style="51" customWidth="1"/>
    <col min="38" max="38" width="15.81640625" style="51" customWidth="1"/>
    <col min="39" max="39" width="15.1796875" style="51" customWidth="1"/>
    <col min="40" max="40" width="16.1796875" style="51" customWidth="1"/>
    <col min="41" max="41" width="15.81640625" style="51" customWidth="1"/>
    <col min="42" max="42" width="15.1796875" style="51" customWidth="1"/>
    <col min="43" max="43" width="16.1796875" style="51" customWidth="1"/>
    <col min="44" max="44" width="15.81640625" style="51" customWidth="1"/>
    <col min="45" max="45" width="15.1796875" style="51" customWidth="1"/>
    <col min="46" max="46" width="16.1796875" style="51" customWidth="1"/>
    <col min="47" max="47" width="15.81640625" style="51" customWidth="1"/>
    <col min="48" max="48" width="15.1796875" style="51" customWidth="1"/>
    <col min="49" max="49" width="16.1796875" style="51" customWidth="1"/>
    <col min="50" max="50" width="15.81640625" style="51" customWidth="1"/>
    <col min="51" max="52" width="15.1796875" style="51" customWidth="1"/>
    <col min="53" max="53" width="16.1796875" style="51" customWidth="1"/>
    <col min="54" max="54" width="15.81640625" style="51" customWidth="1"/>
    <col min="55" max="56" width="15.1796875" style="51" customWidth="1"/>
    <col min="57" max="57" width="16.1796875" style="51" customWidth="1"/>
    <col min="58" max="58" width="15.81640625" style="51" customWidth="1"/>
    <col min="59" max="60" width="15.1796875" style="51" customWidth="1"/>
    <col min="61" max="61" width="16.1796875" style="51" customWidth="1"/>
    <col min="62" max="62" width="15.81640625" style="51" customWidth="1"/>
    <col min="63" max="64" width="15.1796875" style="51" customWidth="1"/>
    <col min="65" max="65" width="16.1796875" style="51" customWidth="1"/>
    <col min="66" max="66" width="15.81640625" style="51" customWidth="1"/>
    <col min="67" max="16384" width="8.81640625" style="51"/>
  </cols>
  <sheetData>
    <row r="1" spans="2:12" ht="15.5" x14ac:dyDescent="0.35">
      <c r="B1" s="172" t="s">
        <v>106</v>
      </c>
      <c r="C1" s="172"/>
      <c r="D1" s="172"/>
      <c r="E1" s="172"/>
    </row>
    <row r="2" spans="2:12" ht="14.5" x14ac:dyDescent="0.35">
      <c r="B2" s="170" t="s">
        <v>17</v>
      </c>
      <c r="C2" s="170" t="s">
        <v>105</v>
      </c>
      <c r="D2" s="148">
        <v>2021</v>
      </c>
      <c r="E2" s="149">
        <v>2022</v>
      </c>
      <c r="F2" s="28"/>
      <c r="G2" s="28"/>
      <c r="H2" s="28"/>
      <c r="I2" s="28"/>
      <c r="J2" s="28"/>
      <c r="K2" s="28"/>
      <c r="L2" s="28"/>
    </row>
    <row r="3" spans="2:12" ht="14.5" x14ac:dyDescent="0.35">
      <c r="B3" s="171"/>
      <c r="C3" s="171"/>
      <c r="D3" s="169" t="s">
        <v>104</v>
      </c>
      <c r="E3" s="169"/>
      <c r="F3" s="28"/>
      <c r="G3" s="28"/>
      <c r="H3" s="28"/>
      <c r="I3" s="28"/>
      <c r="J3" s="28"/>
      <c r="K3" s="28"/>
      <c r="L3" s="28"/>
    </row>
    <row r="4" spans="2:12" ht="14.5" x14ac:dyDescent="0.35">
      <c r="B4" s="138" t="s">
        <v>61</v>
      </c>
      <c r="C4" s="138" t="s">
        <v>52</v>
      </c>
      <c r="D4" s="142">
        <v>188.72</v>
      </c>
      <c r="E4" s="150">
        <v>0</v>
      </c>
      <c r="F4" s="28"/>
      <c r="G4" s="28"/>
      <c r="H4" s="28"/>
      <c r="I4" s="28"/>
      <c r="J4" s="28"/>
    </row>
    <row r="5" spans="2:12" ht="14.5" x14ac:dyDescent="0.35">
      <c r="B5" s="138" t="s">
        <v>60</v>
      </c>
      <c r="C5" s="138" t="s">
        <v>51</v>
      </c>
      <c r="D5" s="142">
        <v>-6376700.6600000001</v>
      </c>
      <c r="E5" s="150">
        <v>-6377001.7599999998</v>
      </c>
      <c r="F5" s="28"/>
      <c r="G5" s="28"/>
    </row>
    <row r="6" spans="2:12" ht="14.5" x14ac:dyDescent="0.35">
      <c r="B6" s="138" t="s">
        <v>55</v>
      </c>
      <c r="C6" s="138" t="s">
        <v>46</v>
      </c>
      <c r="D6" s="142">
        <v>-828999</v>
      </c>
      <c r="E6" s="150">
        <v>-1245826</v>
      </c>
      <c r="F6" s="28"/>
      <c r="G6" s="28"/>
    </row>
    <row r="7" spans="2:12" ht="14.5" x14ac:dyDescent="0.35">
      <c r="B7" s="138" t="s">
        <v>56</v>
      </c>
      <c r="C7" s="138" t="s">
        <v>47</v>
      </c>
      <c r="D7" s="142">
        <v>0</v>
      </c>
      <c r="E7" s="150">
        <v>0</v>
      </c>
      <c r="F7" s="28"/>
      <c r="G7" s="28"/>
    </row>
    <row r="8" spans="2:12" ht="14.5" x14ac:dyDescent="0.35">
      <c r="B8" s="138" t="s">
        <v>62</v>
      </c>
      <c r="C8" s="138" t="s">
        <v>53</v>
      </c>
      <c r="D8" s="142">
        <v>-106296033.67</v>
      </c>
      <c r="E8" s="150">
        <v>-85002147.379999995</v>
      </c>
    </row>
    <row r="9" spans="2:12" ht="14.5" x14ac:dyDescent="0.35">
      <c r="B9" s="138" t="s">
        <v>63</v>
      </c>
      <c r="C9" s="138" t="s">
        <v>54</v>
      </c>
      <c r="D9" s="142">
        <v>-107666337.02</v>
      </c>
      <c r="E9" s="150">
        <v>-101889530.81</v>
      </c>
    </row>
    <row r="10" spans="2:12" ht="14.5" x14ac:dyDescent="0.35">
      <c r="B10" s="138" t="s">
        <v>59</v>
      </c>
      <c r="C10" s="138" t="s">
        <v>50</v>
      </c>
      <c r="D10" s="142">
        <v>0</v>
      </c>
      <c r="E10" s="150">
        <v>0</v>
      </c>
    </row>
    <row r="11" spans="2:12" ht="14.5" x14ac:dyDescent="0.35">
      <c r="B11" s="138" t="s">
        <v>58</v>
      </c>
      <c r="C11" s="138" t="s">
        <v>49</v>
      </c>
      <c r="D11" s="142">
        <v>-1424002</v>
      </c>
      <c r="E11" s="150">
        <v>-1096368</v>
      </c>
    </row>
    <row r="12" spans="2:12" ht="14.5" x14ac:dyDescent="0.35">
      <c r="B12" s="138" t="s">
        <v>57</v>
      </c>
      <c r="C12" s="138" t="s">
        <v>48</v>
      </c>
      <c r="D12" s="142">
        <v>-8618729.9800000004</v>
      </c>
      <c r="E12" s="150">
        <v>-8853047.4100000001</v>
      </c>
    </row>
    <row r="13" spans="2:12" ht="14.5" x14ac:dyDescent="0.35">
      <c r="B13" s="139" t="s">
        <v>95</v>
      </c>
      <c r="C13" s="140"/>
      <c r="D13" s="141">
        <f>SUM(D4:D12)</f>
        <v>-231210613.60999998</v>
      </c>
      <c r="E13" s="141">
        <f>SUM(E4:E12)</f>
        <v>-204463921.35999998</v>
      </c>
    </row>
    <row r="17" spans="7:12" x14ac:dyDescent="0.25">
      <c r="G17" s="51"/>
      <c r="H17" s="51"/>
      <c r="I17" s="51"/>
      <c r="J17" s="51"/>
      <c r="K17" s="51"/>
      <c r="L17" s="51"/>
    </row>
    <row r="18" spans="7:12" x14ac:dyDescent="0.25">
      <c r="G18" s="51"/>
      <c r="H18" s="51"/>
      <c r="I18" s="51"/>
      <c r="J18" s="51"/>
      <c r="K18" s="51"/>
      <c r="L18" s="51"/>
    </row>
    <row r="19" spans="7:12" x14ac:dyDescent="0.25">
      <c r="G19" s="51"/>
      <c r="H19" s="51"/>
      <c r="I19" s="51"/>
      <c r="J19" s="51"/>
      <c r="K19" s="51"/>
      <c r="L19" s="51"/>
    </row>
    <row r="20" spans="7:12" x14ac:dyDescent="0.25">
      <c r="G20" s="51"/>
      <c r="H20" s="51"/>
      <c r="I20" s="51"/>
      <c r="J20" s="51"/>
      <c r="K20" s="51"/>
      <c r="L20" s="51"/>
    </row>
    <row r="21" spans="7:12" x14ac:dyDescent="0.25">
      <c r="G21" s="51"/>
      <c r="H21" s="51"/>
      <c r="I21" s="51"/>
      <c r="J21" s="51"/>
      <c r="K21" s="51"/>
      <c r="L21" s="51"/>
    </row>
    <row r="22" spans="7:12" x14ac:dyDescent="0.25">
      <c r="G22" s="51"/>
      <c r="H22" s="51"/>
      <c r="I22" s="51"/>
      <c r="J22" s="51"/>
      <c r="K22" s="51"/>
      <c r="L22" s="51"/>
    </row>
    <row r="23" spans="7:12" x14ac:dyDescent="0.25">
      <c r="G23" s="51"/>
      <c r="H23" s="51"/>
      <c r="I23" s="51"/>
      <c r="J23" s="51"/>
      <c r="K23" s="51"/>
      <c r="L23" s="51"/>
    </row>
    <row r="24" spans="7:12" x14ac:dyDescent="0.25">
      <c r="G24" s="51"/>
      <c r="H24" s="51"/>
      <c r="I24" s="51"/>
      <c r="J24" s="51"/>
      <c r="K24" s="51"/>
      <c r="L24" s="51"/>
    </row>
    <row r="25" spans="7:12" x14ac:dyDescent="0.25">
      <c r="G25" s="51"/>
      <c r="H25" s="51"/>
      <c r="I25" s="51"/>
      <c r="J25" s="51"/>
      <c r="K25" s="51"/>
      <c r="L25" s="51"/>
    </row>
    <row r="26" spans="7:12" x14ac:dyDescent="0.25">
      <c r="G26" s="51"/>
      <c r="H26" s="51"/>
      <c r="I26" s="51"/>
      <c r="J26" s="51"/>
      <c r="K26" s="51"/>
      <c r="L26" s="51"/>
    </row>
    <row r="27" spans="7:12" x14ac:dyDescent="0.25">
      <c r="G27" s="51"/>
      <c r="H27" s="51"/>
      <c r="I27" s="51"/>
      <c r="J27" s="51"/>
      <c r="K27" s="51"/>
      <c r="L27" s="51"/>
    </row>
    <row r="28" spans="7:12" x14ac:dyDescent="0.25">
      <c r="G28" s="51"/>
      <c r="H28" s="51"/>
      <c r="I28" s="51"/>
      <c r="J28" s="51"/>
      <c r="K28" s="51"/>
      <c r="L28" s="51"/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&amp;RTO2024 Draft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9"/>
  <sheetViews>
    <sheetView zoomScaleNormal="100" workbookViewId="0">
      <selection activeCell="G9" sqref="G9"/>
    </sheetView>
  </sheetViews>
  <sheetFormatPr defaultRowHeight="12.5" x14ac:dyDescent="0.25"/>
  <cols>
    <col min="1" max="1" width="2.54296875" customWidth="1"/>
    <col min="2" max="2" width="4.81640625" bestFit="1" customWidth="1"/>
    <col min="3" max="3" width="29.54296875" customWidth="1"/>
    <col min="4" max="4" width="17.1796875" bestFit="1" customWidth="1"/>
    <col min="6" max="6" width="9.54296875" customWidth="1"/>
    <col min="7" max="7" width="17.81640625" bestFit="1" customWidth="1"/>
    <col min="9" max="9" width="14.1796875" bestFit="1" customWidth="1"/>
    <col min="17" max="17" width="12.1796875" bestFit="1" customWidth="1"/>
  </cols>
  <sheetData>
    <row r="1" spans="2:9" s="55" customFormat="1" ht="14.5" x14ac:dyDescent="0.35">
      <c r="B1" s="174" t="s">
        <v>124</v>
      </c>
      <c r="C1" s="174"/>
      <c r="D1" s="174"/>
    </row>
    <row r="2" spans="2:9" s="55" customFormat="1" ht="14.5" x14ac:dyDescent="0.35">
      <c r="B2" s="53" t="s">
        <v>113</v>
      </c>
      <c r="C2" s="53" t="s">
        <v>64</v>
      </c>
      <c r="D2" s="54" t="s">
        <v>4</v>
      </c>
    </row>
    <row r="3" spans="2:9" s="55" customFormat="1" ht="14.5" x14ac:dyDescent="0.35">
      <c r="B3" s="56">
        <v>1</v>
      </c>
      <c r="C3" s="104" t="s">
        <v>107</v>
      </c>
      <c r="D3" s="103">
        <v>-1214675153.46</v>
      </c>
    </row>
    <row r="4" spans="2:9" s="55" customFormat="1" ht="29" x14ac:dyDescent="0.35">
      <c r="B4" s="56">
        <v>2</v>
      </c>
      <c r="C4" s="113" t="s">
        <v>108</v>
      </c>
      <c r="D4" s="112">
        <v>6000000</v>
      </c>
    </row>
    <row r="5" spans="2:9" s="55" customFormat="1" ht="14.5" x14ac:dyDescent="0.35">
      <c r="B5" s="56">
        <v>3</v>
      </c>
      <c r="C5" s="114" t="s">
        <v>109</v>
      </c>
      <c r="D5" s="112"/>
    </row>
    <row r="6" spans="2:9" s="55" customFormat="1" ht="14.5" x14ac:dyDescent="0.35">
      <c r="B6" s="56">
        <v>4</v>
      </c>
      <c r="C6" s="115" t="s">
        <v>110</v>
      </c>
      <c r="D6" s="103">
        <v>16085000</v>
      </c>
    </row>
    <row r="7" spans="2:9" s="55" customFormat="1" ht="14.5" customHeight="1" x14ac:dyDescent="0.35">
      <c r="B7" s="56">
        <v>5</v>
      </c>
      <c r="C7" s="115" t="s">
        <v>111</v>
      </c>
      <c r="D7" s="112">
        <v>31250000</v>
      </c>
      <c r="I7" s="129"/>
    </row>
    <row r="8" spans="2:9" s="55" customFormat="1" ht="14.5" customHeight="1" x14ac:dyDescent="0.35">
      <c r="B8" s="56">
        <v>6</v>
      </c>
      <c r="C8" s="152" t="s">
        <v>119</v>
      </c>
      <c r="D8" s="112">
        <v>162500000</v>
      </c>
      <c r="I8" s="129"/>
    </row>
    <row r="9" spans="2:9" s="55" customFormat="1" ht="29" x14ac:dyDescent="0.35">
      <c r="B9" s="56">
        <v>7</v>
      </c>
      <c r="C9" s="118" t="s">
        <v>112</v>
      </c>
      <c r="D9" s="111">
        <f>SUM(D3:D8)</f>
        <v>-998840153.46000004</v>
      </c>
      <c r="F9" s="116"/>
    </row>
    <row r="10" spans="2:9" s="123" customFormat="1" ht="43.5" x14ac:dyDescent="0.35">
      <c r="B10" s="125">
        <v>8</v>
      </c>
      <c r="C10" s="118" t="s">
        <v>120</v>
      </c>
      <c r="D10" s="111">
        <f>D9-D4</f>
        <v>-1004840153.46</v>
      </c>
      <c r="E10" s="126" t="s">
        <v>114</v>
      </c>
      <c r="F10" s="124"/>
      <c r="G10" s="128"/>
    </row>
    <row r="11" spans="2:9" s="123" customFormat="1" ht="14.5" x14ac:dyDescent="0.35">
      <c r="B11" s="131"/>
      <c r="C11" s="132"/>
      <c r="D11" s="133"/>
      <c r="E11" s="126"/>
      <c r="F11" s="124"/>
      <c r="G11" s="128"/>
    </row>
    <row r="12" spans="2:9" s="55" customFormat="1" ht="14.5" x14ac:dyDescent="0.35">
      <c r="D12" s="57"/>
    </row>
    <row r="13" spans="2:9" s="55" customFormat="1" ht="40" customHeight="1" x14ac:dyDescent="0.4">
      <c r="C13" s="173" t="s">
        <v>125</v>
      </c>
      <c r="D13" s="173"/>
      <c r="E13" s="173"/>
      <c r="F13" s="173"/>
    </row>
    <row r="14" spans="2:9" s="55" customFormat="1" ht="14.5" x14ac:dyDescent="0.35">
      <c r="D14" s="57"/>
      <c r="E14" s="95"/>
      <c r="F14" s="95"/>
      <c r="G14" s="95"/>
      <c r="H14" s="95"/>
      <c r="I14" s="95"/>
    </row>
    <row r="15" spans="2:9" s="55" customFormat="1" ht="14.5" x14ac:dyDescent="0.35">
      <c r="D15" s="57"/>
      <c r="E15" s="94"/>
    </row>
    <row r="16" spans="2:9" s="55" customFormat="1" ht="14.5" x14ac:dyDescent="0.35">
      <c r="D16" s="57"/>
      <c r="E16" s="94"/>
    </row>
    <row r="17" spans="4:4" s="55" customFormat="1" ht="14.5" x14ac:dyDescent="0.35">
      <c r="D17" s="57"/>
    </row>
    <row r="18" spans="4:4" s="55" customFormat="1" ht="14.5" x14ac:dyDescent="0.35">
      <c r="D18" s="57"/>
    </row>
    <row r="19" spans="4:4" s="55" customFormat="1" ht="14.5" x14ac:dyDescent="0.35">
      <c r="D19" s="57"/>
    </row>
    <row r="20" spans="4:4" s="55" customFormat="1" ht="14.5" x14ac:dyDescent="0.35">
      <c r="D20" s="57"/>
    </row>
    <row r="21" spans="4:4" s="55" customFormat="1" ht="14.5" x14ac:dyDescent="0.35">
      <c r="D21" s="57"/>
    </row>
    <row r="22" spans="4:4" s="55" customFormat="1" ht="14.5" x14ac:dyDescent="0.35">
      <c r="D22" s="57"/>
    </row>
    <row r="23" spans="4:4" s="55" customFormat="1" ht="14.5" x14ac:dyDescent="0.35">
      <c r="D23" s="57"/>
    </row>
    <row r="24" spans="4:4" s="55" customFormat="1" ht="14.5" x14ac:dyDescent="0.35">
      <c r="D24" s="57"/>
    </row>
    <row r="25" spans="4:4" s="55" customFormat="1" ht="14.5" x14ac:dyDescent="0.35">
      <c r="D25" s="57"/>
    </row>
    <row r="26" spans="4:4" s="55" customFormat="1" ht="14.5" x14ac:dyDescent="0.35">
      <c r="D26" s="57"/>
    </row>
    <row r="27" spans="4:4" s="55" customFormat="1" ht="14.5" x14ac:dyDescent="0.35">
      <c r="D27" s="57"/>
    </row>
    <row r="28" spans="4:4" s="55" customFormat="1" ht="14.5" x14ac:dyDescent="0.35">
      <c r="D28" s="57"/>
    </row>
    <row r="29" spans="4:4" s="55" customFormat="1" ht="14.5" x14ac:dyDescent="0.35">
      <c r="D29" s="57"/>
    </row>
    <row r="30" spans="4:4" s="55" customFormat="1" ht="14.5" x14ac:dyDescent="0.35">
      <c r="D30" s="57"/>
    </row>
    <row r="31" spans="4:4" s="55" customFormat="1" ht="14.5" x14ac:dyDescent="0.35">
      <c r="D31" s="57"/>
    </row>
    <row r="32" spans="4:4" s="55" customFormat="1" ht="14.5" x14ac:dyDescent="0.35">
      <c r="D32" s="57"/>
    </row>
    <row r="33" spans="3:18" s="55" customFormat="1" ht="14.5" x14ac:dyDescent="0.35">
      <c r="D33" s="57"/>
    </row>
    <row r="34" spans="3:18" s="55" customFormat="1" ht="14.5" x14ac:dyDescent="0.35">
      <c r="D34" s="57"/>
    </row>
    <row r="35" spans="3:18" s="55" customFormat="1" ht="14.5" x14ac:dyDescent="0.35">
      <c r="D35" s="57"/>
    </row>
    <row r="41" spans="3:18" ht="17.5" x14ac:dyDescent="0.35">
      <c r="C41" s="134"/>
    </row>
    <row r="42" spans="3:18" x14ac:dyDescent="0.25">
      <c r="Q42" s="20"/>
    </row>
    <row r="43" spans="3:18" x14ac:dyDescent="0.25">
      <c r="Q43" s="20"/>
      <c r="R43" s="20"/>
    </row>
    <row r="44" spans="3:18" x14ac:dyDescent="0.25">
      <c r="Q44" s="20"/>
    </row>
    <row r="69" spans="3:3" ht="25" x14ac:dyDescent="0.5">
      <c r="C69" s="52"/>
    </row>
  </sheetData>
  <mergeCells count="2">
    <mergeCell ref="C13:F13"/>
    <mergeCell ref="B1:D1"/>
  </mergeCells>
  <pageMargins left="0.7" right="0.7" top="0.75" bottom="0.75" header="0.3" footer="0.3"/>
  <pageSetup scale="71" orientation="portrait" r:id="rId1"/>
  <headerFooter>
    <oddHeader>&amp;RTO2024 Draft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Application xmlns="http://www.sap.com/cof/excel/application">
  <Version>2</Version>
  <Revision>2.3.1.59737</Revision>
</Application>
</file>

<file path=customXml/itemProps1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2022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2023-06-07T00:29:49Z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