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12-Dec 1-Annual Informational Filing\Workpapers\"/>
    </mc:Choice>
  </mc:AlternateContent>
  <xr:revisionPtr revIDLastSave="0" documentId="13_ncr:1_{20E1CC42-DEB2-485A-BB2E-26C64942E5AC}" xr6:coauthVersionLast="40" xr6:coauthVersionMax="40" xr10:uidLastSave="{00000000-0000-0000-0000-000000000000}"/>
  <bookViews>
    <workbookView xWindow="0" yWindow="0" windowWidth="25200" windowHeight="11985" xr2:uid="{00000000-000D-0000-FFFF-FFFF00000000}"/>
  </bookViews>
  <sheets>
    <sheet name="Trans Plant-Rsrve Act" sheetId="3" r:id="rId1"/>
    <sheet name="2018 ISO Study with Inc Plant" sheetId="10" r:id="rId2"/>
    <sheet name="2017 ISO Study with Inc Plant" sheetId="4" r:id="rId3"/>
    <sheet name="Accum Depr Calc" sheetId="6" r:id="rId4"/>
    <sheet name="Reserve Recon to FF1" sheetId="7" r:id="rId5"/>
    <sheet name="General &amp; Intangible Reserve" sheetId="8" r:id="rId6"/>
  </sheets>
  <externalReferences>
    <externalReference r:id="rId7"/>
    <externalReference r:id="rId8"/>
    <externalReference r:id="rId9"/>
  </externalReferences>
  <definedNames>
    <definedName name="_Fill" localSheetId="2" hidden="1">#REF!</definedName>
    <definedName name="_Fill" localSheetId="1" hidden="1">#REF!</definedName>
    <definedName name="_Fill" localSheetId="3" hidden="1">#REF!</definedName>
    <definedName name="_Fill" hidden="1">#REF!</definedName>
    <definedName name="_Key2" localSheetId="2" hidden="1">[1]ACCT_106!#REF!</definedName>
    <definedName name="_Key2" localSheetId="1" hidden="1">[1]ACCT_106!#REF!</definedName>
    <definedName name="_Key2" localSheetId="3" hidden="1">[2]ACCT_106!#REF!</definedName>
    <definedName name="_Key2" localSheetId="4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2">'[3]8-AccDep'!#REF!</definedName>
    <definedName name="_RWIPMethod" localSheetId="1">'[3]8-AccDep'!#REF!</definedName>
    <definedName name="_RWIPMethod">'[3]8-AccDep'!#REF!</definedName>
    <definedName name="_xlnm.Print_Area" localSheetId="2">'2017 ISO Study with Inc Plant'!$A$1:$G$39</definedName>
    <definedName name="_xlnm.Print_Area" localSheetId="1">'2018 ISO Study with Inc Plant'!$A$1:$G$39</definedName>
    <definedName name="_xlnm.Print_Area" localSheetId="4">'Reserve Recon to FF1'!$A$4:$E$44</definedName>
    <definedName name="_xlnm.Print_Area" localSheetId="0">'Trans Plant-Rsrve Act'!$B$2:$M$45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52511" calcMode="manual" iterate="1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7" l="1"/>
  <c r="C8" i="3" l="1"/>
  <c r="C9" i="3" s="1"/>
  <c r="C10" i="3" s="1"/>
  <c r="C11" i="3" l="1"/>
  <c r="C12" i="3" l="1"/>
  <c r="C13" i="3" l="1"/>
  <c r="C14" i="3" l="1"/>
  <c r="C15" i="3" l="1"/>
  <c r="C16" i="3" l="1"/>
  <c r="C17" i="3" l="1"/>
  <c r="C18" i="3" l="1"/>
  <c r="C19" i="3" l="1"/>
  <c r="C18" i="7" l="1"/>
  <c r="D18" i="7"/>
  <c r="D37" i="10" l="1"/>
  <c r="F35" i="10"/>
  <c r="F37" i="10" s="1"/>
  <c r="D35" i="10"/>
  <c r="C35" i="10"/>
  <c r="C37" i="10" s="1"/>
  <c r="B35" i="10"/>
  <c r="B37" i="10" s="1"/>
  <c r="G34" i="10"/>
  <c r="E34" i="10"/>
  <c r="G33" i="10"/>
  <c r="E33" i="10"/>
  <c r="G31" i="10"/>
  <c r="E31" i="10"/>
  <c r="F24" i="10"/>
  <c r="D24" i="10"/>
  <c r="C24" i="10"/>
  <c r="B24" i="10"/>
  <c r="G23" i="10"/>
  <c r="E23" i="10"/>
  <c r="G22" i="10"/>
  <c r="E22" i="10"/>
  <c r="G21" i="10"/>
  <c r="E21" i="10"/>
  <c r="G20" i="10"/>
  <c r="E20" i="10"/>
  <c r="G19" i="10"/>
  <c r="E19" i="10"/>
  <c r="G18" i="10"/>
  <c r="E18" i="10"/>
  <c r="D15" i="10"/>
  <c r="B15" i="10"/>
  <c r="G14" i="10"/>
  <c r="E14" i="10"/>
  <c r="F11" i="10"/>
  <c r="D11" i="10"/>
  <c r="C11" i="10"/>
  <c r="C15" i="10" s="1"/>
  <c r="B11" i="10"/>
  <c r="G10" i="10"/>
  <c r="E10" i="10"/>
  <c r="G9" i="10"/>
  <c r="E9" i="10"/>
  <c r="D7" i="8"/>
  <c r="D6" i="8"/>
  <c r="D24" i="7"/>
  <c r="C24" i="7"/>
  <c r="D11" i="7"/>
  <c r="C11" i="7"/>
  <c r="D10" i="7"/>
  <c r="C10" i="7"/>
  <c r="D9" i="7"/>
  <c r="C9" i="7"/>
  <c r="L35" i="6"/>
  <c r="K35" i="6"/>
  <c r="J35" i="6"/>
  <c r="I35" i="6"/>
  <c r="H35" i="6"/>
  <c r="G35" i="6"/>
  <c r="F35" i="6"/>
  <c r="E35" i="6"/>
  <c r="D35" i="6"/>
  <c r="M29" i="6"/>
  <c r="M27" i="6"/>
  <c r="E19" i="6"/>
  <c r="L18" i="6"/>
  <c r="K18" i="6"/>
  <c r="J18" i="6"/>
  <c r="I18" i="6"/>
  <c r="H18" i="6"/>
  <c r="G18" i="6"/>
  <c r="F18" i="6"/>
  <c r="E18" i="6"/>
  <c r="D18" i="6"/>
  <c r="L17" i="6"/>
  <c r="K17" i="6"/>
  <c r="J17" i="6"/>
  <c r="I17" i="6"/>
  <c r="H17" i="6"/>
  <c r="G17" i="6"/>
  <c r="F17" i="6"/>
  <c r="E17" i="6"/>
  <c r="D17" i="6"/>
  <c r="M12" i="6"/>
  <c r="L11" i="6"/>
  <c r="L19" i="6" s="1"/>
  <c r="K11" i="6"/>
  <c r="K19" i="6" s="1"/>
  <c r="J11" i="6"/>
  <c r="J19" i="6" s="1"/>
  <c r="I11" i="6"/>
  <c r="I19" i="6" s="1"/>
  <c r="H11" i="6"/>
  <c r="H19" i="6" s="1"/>
  <c r="G11" i="6"/>
  <c r="G19" i="6" s="1"/>
  <c r="F11" i="6"/>
  <c r="F19" i="6" s="1"/>
  <c r="E11" i="6"/>
  <c r="D11" i="6"/>
  <c r="C11" i="6"/>
  <c r="M10" i="6"/>
  <c r="M9" i="6"/>
  <c r="F37" i="4"/>
  <c r="F35" i="4"/>
  <c r="D35" i="4"/>
  <c r="D37" i="4" s="1"/>
  <c r="C35" i="4"/>
  <c r="B35" i="4"/>
  <c r="B37" i="4" s="1"/>
  <c r="G34" i="4"/>
  <c r="E34" i="4"/>
  <c r="G33" i="4"/>
  <c r="E33" i="4"/>
  <c r="G31" i="4"/>
  <c r="E31" i="4"/>
  <c r="F24" i="4"/>
  <c r="D24" i="4"/>
  <c r="C24" i="4"/>
  <c r="B24" i="4"/>
  <c r="G23" i="4"/>
  <c r="E23" i="4"/>
  <c r="G22" i="4"/>
  <c r="E22" i="4"/>
  <c r="G21" i="4"/>
  <c r="E21" i="4"/>
  <c r="G20" i="4"/>
  <c r="E20" i="4"/>
  <c r="G19" i="4"/>
  <c r="E19" i="4"/>
  <c r="G18" i="4"/>
  <c r="E18" i="4"/>
  <c r="G14" i="4"/>
  <c r="E14" i="4"/>
  <c r="D11" i="4"/>
  <c r="D15" i="4" s="1"/>
  <c r="C11" i="4"/>
  <c r="C15" i="4" s="1"/>
  <c r="B11" i="4"/>
  <c r="B15" i="4" s="1"/>
  <c r="B26" i="4" s="1"/>
  <c r="G10" i="4"/>
  <c r="E10" i="4"/>
  <c r="E9" i="4"/>
  <c r="C35" i="3"/>
  <c r="C40" i="3" s="1"/>
  <c r="C45" i="3" s="1"/>
  <c r="C34" i="3"/>
  <c r="C33" i="3"/>
  <c r="C32" i="3"/>
  <c r="C31" i="3"/>
  <c r="C30" i="3"/>
  <c r="C29" i="3"/>
  <c r="C28" i="3"/>
  <c r="C27" i="3"/>
  <c r="C26" i="3"/>
  <c r="C25" i="3"/>
  <c r="C24" i="3"/>
  <c r="C23" i="3"/>
  <c r="C39" i="3" s="1"/>
  <c r="C44" i="3" s="1"/>
  <c r="D19" i="6" l="1"/>
  <c r="D20" i="6" s="1"/>
  <c r="E24" i="10"/>
  <c r="E35" i="10"/>
  <c r="E37" i="10"/>
  <c r="G24" i="10"/>
  <c r="C26" i="10"/>
  <c r="C39" i="10" s="1"/>
  <c r="E11" i="10"/>
  <c r="G37" i="10"/>
  <c r="B26" i="10"/>
  <c r="B39" i="10" s="1"/>
  <c r="G35" i="10"/>
  <c r="G11" i="10"/>
  <c r="E35" i="4"/>
  <c r="B39" i="4"/>
  <c r="C37" i="4"/>
  <c r="E37" i="4"/>
  <c r="G35" i="4"/>
  <c r="C26" i="4"/>
  <c r="C39" i="4" s="1"/>
  <c r="E11" i="4"/>
  <c r="G20" i="6"/>
  <c r="M19" i="6"/>
  <c r="F20" i="6"/>
  <c r="J20" i="6"/>
  <c r="K20" i="6"/>
  <c r="E20" i="6"/>
  <c r="I20" i="6"/>
  <c r="M18" i="6"/>
  <c r="C14" i="7"/>
  <c r="D12" i="7"/>
  <c r="D14" i="7" s="1"/>
  <c r="D26" i="10"/>
  <c r="E15" i="10"/>
  <c r="F15" i="10"/>
  <c r="F26" i="10" s="1"/>
  <c r="F39" i="10" s="1"/>
  <c r="D26" i="4"/>
  <c r="H20" i="6"/>
  <c r="L20" i="6"/>
  <c r="E15" i="4"/>
  <c r="G9" i="4"/>
  <c r="F11" i="4"/>
  <c r="M11" i="6"/>
  <c r="E24" i="4"/>
  <c r="G24" i="4"/>
  <c r="M17" i="6"/>
  <c r="M35" i="6"/>
  <c r="G37" i="4"/>
  <c r="G26" i="10" l="1"/>
  <c r="D39" i="10"/>
  <c r="E26" i="10"/>
  <c r="G15" i="10"/>
  <c r="F15" i="4"/>
  <c r="G11" i="4"/>
  <c r="M20" i="6"/>
  <c r="E26" i="4"/>
  <c r="D39" i="4"/>
  <c r="E39" i="10" l="1"/>
  <c r="G39" i="10"/>
  <c r="F26" i="4"/>
  <c r="G15" i="4"/>
  <c r="E39" i="4"/>
  <c r="F39" i="4" l="1"/>
  <c r="G39" i="4" s="1"/>
  <c r="G26" i="4"/>
  <c r="L34" i="6" l="1"/>
  <c r="L28" i="6"/>
  <c r="L36" i="6" s="1"/>
  <c r="J28" i="6"/>
  <c r="J36" i="6" s="1"/>
  <c r="J34" i="6"/>
  <c r="J37" i="6" s="1"/>
  <c r="D34" i="6"/>
  <c r="D28" i="6"/>
  <c r="C28" i="6"/>
  <c r="M28" i="6" s="1"/>
  <c r="M26" i="6"/>
  <c r="K34" i="6"/>
  <c r="K28" i="6"/>
  <c r="K36" i="6" s="1"/>
  <c r="E34" i="6"/>
  <c r="E28" i="6"/>
  <c r="E36" i="6" s="1"/>
  <c r="G34" i="6"/>
  <c r="G28" i="6"/>
  <c r="G36" i="6" s="1"/>
  <c r="H34" i="6"/>
  <c r="H28" i="6"/>
  <c r="H36" i="6" s="1"/>
  <c r="I28" i="6"/>
  <c r="I36" i="6" s="1"/>
  <c r="I34" i="6"/>
  <c r="I37" i="6" s="1"/>
  <c r="F34" i="6"/>
  <c r="F28" i="6"/>
  <c r="F36" i="6" s="1"/>
  <c r="H37" i="6" l="1"/>
  <c r="G37" i="6"/>
  <c r="F37" i="6"/>
  <c r="D36" i="6"/>
  <c r="M36" i="6" s="1"/>
  <c r="K37" i="6"/>
  <c r="M34" i="6"/>
  <c r="E37" i="6"/>
  <c r="L37" i="6"/>
  <c r="D37" i="6" l="1"/>
  <c r="M37" i="6" s="1"/>
</calcChain>
</file>

<file path=xl/sharedStrings.xml><?xml version="1.0" encoding="utf-8"?>
<sst xmlns="http://schemas.openxmlformats.org/spreadsheetml/2006/main" count="113" uniqueCount="60">
  <si>
    <t>Total</t>
  </si>
  <si>
    <t>General</t>
  </si>
  <si>
    <t>Intangible</t>
  </si>
  <si>
    <t>Southern California Edison</t>
  </si>
  <si>
    <t>Total Transmission Plant &amp; Reserve Balances</t>
  </si>
  <si>
    <t>Total Plant</t>
  </si>
  <si>
    <t>Incentive Plant</t>
  </si>
  <si>
    <t>ISO Plant</t>
  </si>
  <si>
    <t>ISO Reserve</t>
  </si>
  <si>
    <t>SOUTHERN CALIFORNIA EDISON COMPANY</t>
  </si>
  <si>
    <t>Transmission/Distribution ISO Facilities Study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</si>
  <si>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</si>
  <si>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</si>
  <si>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</si>
  <si>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</si>
  <si>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</si>
  <si>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</si>
  <si>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</si>
  <si>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</si>
  <si>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Substation 1</t>
  </si>
  <si>
    <t>Total Substation</t>
  </si>
  <si>
    <t>Land</t>
  </si>
  <si>
    <t>Total Substation and Land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</si>
  <si>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</si>
  <si>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</si>
  <si>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</si>
  <si>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</si>
  <si>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</si>
  <si>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</si>
  <si>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</si>
  <si>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 (Land &amp; Structures)</t>
  </si>
  <si>
    <t>Total Transmission &amp; Distribution</t>
  </si>
  <si>
    <t>BOY/EOY ISO Transmission Accumulated Depreciation</t>
  </si>
  <si>
    <t>Total Company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</si>
  <si>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</si>
  <si>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</si>
  <si>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</si>
  <si>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</si>
  <si>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</si>
  <si>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</si>
  <si>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</si>
  <si>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 xml:space="preserve">Accumulated Depreciation </t>
  </si>
  <si>
    <t>Reconciliation to FF1</t>
  </si>
  <si>
    <t>FF1 Page 219</t>
  </si>
  <si>
    <t>Net Reg Asset</t>
  </si>
  <si>
    <t>ARO</t>
  </si>
  <si>
    <t>RWIP Allocation</t>
  </si>
  <si>
    <t>Adj. Transmission Balance</t>
  </si>
  <si>
    <t>Reserve Total Check</t>
  </si>
  <si>
    <t>Reconciling Items</t>
  </si>
  <si>
    <t>SONGS</t>
  </si>
  <si>
    <t>Mohave</t>
  </si>
  <si>
    <t>PV Sunk NBV</t>
  </si>
  <si>
    <t>RWIP (108.9) compared to TO</t>
  </si>
  <si>
    <t>General and Intangible Reserve Summary</t>
  </si>
  <si>
    <t>FF1 Reference</t>
  </si>
  <si>
    <t xml:space="preserve">FF1 219.28c and FF1 200.21c for previous year </t>
  </si>
  <si>
    <t>FF1 219.28c and FF1 200.21c</t>
  </si>
  <si>
    <t>December 2017 Plant</t>
  </si>
  <si>
    <t>December 2018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</si>
</sst>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_(* #,##0.0_);_(* \(#,##0.0\);_(* &quot;-&quot;??_);_(@_)"/>
    <numFmt numFmtId="168" formatCode="###,00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rgb="FFB2B2B2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48">
    <xf numFmtId="0" fontId="0" fillId="0" borderId="0"/>
    <xf numFmtId="0" fontId="5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2" borderId="1" applyNumberFormat="0" applyFont="0" applyAlignment="0" applyProtection="0"/>
    <xf numFmtId="41" fontId="1" fillId="0" borderId="0" applyFont="0" applyFill="0" applyBorder="0" applyAlignment="0" applyProtection="0"/>
    <xf numFmtId="0" fontId="10" fillId="3" borderId="16" applyNumberFormat="0" applyAlignment="0" applyProtection="0">
      <alignment horizontal="left" vertical="center" indent="1"/>
    </xf>
    <xf numFmtId="168" fontId="11" fillId="0" borderId="17" applyNumberFormat="0" applyProtection="0">
      <alignment horizontal="right" vertical="center"/>
    </xf>
    <xf numFmtId="168" fontId="10" fillId="0" borderId="18" applyNumberFormat="0" applyProtection="0">
      <alignment horizontal="right" vertical="center"/>
    </xf>
    <xf numFmtId="0" fontId="12" fillId="4" borderId="18" applyNumberFormat="0" applyAlignment="0">
      <alignment horizontal="left" vertical="center" indent="1"/>
      <protection locked="0"/>
    </xf>
    <xf numFmtId="0" fontId="12" fillId="5" borderId="18" applyNumberFormat="0" applyAlignment="0" applyProtection="0">
      <alignment horizontal="left" vertical="center" indent="1"/>
    </xf>
    <xf numFmtId="168" fontId="11" fillId="6" borderId="17" applyNumberFormat="0" applyBorder="0">
      <alignment horizontal="right" vertical="center"/>
      <protection locked="0"/>
    </xf>
    <xf numFmtId="0" fontId="12" fillId="4" borderId="18" applyNumberFormat="0" applyAlignment="0">
      <alignment horizontal="left" vertical="center" indent="1"/>
      <protection locked="0"/>
    </xf>
    <xf numFmtId="168" fontId="10" fillId="5" borderId="18" applyNumberFormat="0" applyProtection="0">
      <alignment horizontal="right" vertical="center"/>
    </xf>
    <xf numFmtId="168" fontId="10" fillId="6" borderId="18" applyNumberFormat="0" applyBorder="0">
      <alignment horizontal="right" vertical="center"/>
      <protection locked="0"/>
    </xf>
    <xf numFmtId="168" fontId="13" fillId="7" borderId="19" applyNumberFormat="0" applyBorder="0" applyAlignment="0" applyProtection="0">
      <alignment horizontal="right" vertical="center" indent="1"/>
    </xf>
    <xf numFmtId="168" fontId="14" fillId="8" borderId="19" applyNumberFormat="0" applyBorder="0" applyAlignment="0" applyProtection="0">
      <alignment horizontal="right" vertical="center" indent="1"/>
    </xf>
    <xf numFmtId="168" fontId="14" fillId="9" borderId="19" applyNumberFormat="0" applyBorder="0" applyAlignment="0" applyProtection="0">
      <alignment horizontal="right" vertical="center" indent="1"/>
    </xf>
    <xf numFmtId="168" fontId="15" fillId="10" borderId="19" applyNumberFormat="0" applyBorder="0" applyAlignment="0" applyProtection="0">
      <alignment horizontal="right" vertical="center" indent="1"/>
    </xf>
    <xf numFmtId="168" fontId="15" fillId="11" borderId="19" applyNumberFormat="0" applyBorder="0" applyAlignment="0" applyProtection="0">
      <alignment horizontal="right" vertical="center" indent="1"/>
    </xf>
    <xf numFmtId="168" fontId="15" fillId="12" borderId="19" applyNumberFormat="0" applyBorder="0" applyAlignment="0" applyProtection="0">
      <alignment horizontal="right" vertical="center" indent="1"/>
    </xf>
    <xf numFmtId="168" fontId="16" fillId="13" borderId="19" applyNumberFormat="0" applyBorder="0" applyAlignment="0" applyProtection="0">
      <alignment horizontal="right" vertical="center" indent="1"/>
    </xf>
    <xf numFmtId="168" fontId="16" fillId="14" borderId="19" applyNumberFormat="0" applyBorder="0" applyAlignment="0" applyProtection="0">
      <alignment horizontal="right" vertical="center" indent="1"/>
    </xf>
    <xf numFmtId="168" fontId="16" fillId="15" borderId="19" applyNumberFormat="0" applyBorder="0" applyAlignment="0" applyProtection="0">
      <alignment horizontal="right" vertical="center" indent="1"/>
    </xf>
    <xf numFmtId="0" fontId="17" fillId="0" borderId="16" applyNumberFormat="0" applyFont="0" applyFill="0" applyAlignment="0" applyProtection="0"/>
    <xf numFmtId="168" fontId="11" fillId="16" borderId="16" applyNumberFormat="0" applyAlignment="0" applyProtection="0">
      <alignment horizontal="left" vertical="center" indent="1"/>
    </xf>
    <xf numFmtId="0" fontId="10" fillId="3" borderId="18" applyNumberFormat="0" applyAlignment="0" applyProtection="0">
      <alignment horizontal="left" vertical="center" indent="1"/>
    </xf>
    <xf numFmtId="0" fontId="12" fillId="17" borderId="16" applyNumberFormat="0" applyAlignment="0" applyProtection="0">
      <alignment horizontal="left" vertical="center" indent="1"/>
    </xf>
    <xf numFmtId="0" fontId="12" fillId="18" borderId="16" applyNumberFormat="0" applyAlignment="0" applyProtection="0">
      <alignment horizontal="left" vertical="center" indent="1"/>
    </xf>
    <xf numFmtId="0" fontId="12" fillId="19" borderId="16" applyNumberFormat="0" applyAlignment="0" applyProtection="0">
      <alignment horizontal="left" vertical="center" indent="1"/>
    </xf>
    <xf numFmtId="0" fontId="12" fillId="6" borderId="16" applyNumberFormat="0" applyAlignment="0" applyProtection="0">
      <alignment horizontal="left" vertical="center" indent="1"/>
    </xf>
    <xf numFmtId="0" fontId="12" fillId="5" borderId="18" applyNumberFormat="0" applyAlignment="0" applyProtection="0">
      <alignment horizontal="left" vertical="center" indent="1"/>
    </xf>
    <xf numFmtId="0" fontId="18" fillId="0" borderId="20" applyNumberFormat="0" applyFill="0" applyBorder="0" applyAlignment="0" applyProtection="0"/>
    <xf numFmtId="0" fontId="19" fillId="0" borderId="20" applyNumberFormat="0" applyBorder="0" applyAlignment="0" applyProtection="0"/>
    <xf numFmtId="0" fontId="18" fillId="4" borderId="18" applyNumberFormat="0" applyAlignment="0">
      <alignment horizontal="left" vertical="center" indent="1"/>
      <protection locked="0"/>
    </xf>
    <xf numFmtId="0" fontId="18" fillId="4" borderId="18" applyNumberFormat="0" applyAlignment="0">
      <alignment horizontal="left" vertical="center" indent="1"/>
      <protection locked="0"/>
    </xf>
    <xf numFmtId="0" fontId="18" fillId="5" borderId="18" applyNumberFormat="0" applyAlignment="0" applyProtection="0">
      <alignment horizontal="left" vertical="center" indent="1"/>
    </xf>
    <xf numFmtId="168" fontId="20" fillId="5" borderId="18" applyNumberFormat="0" applyProtection="0">
      <alignment horizontal="right" vertical="center"/>
    </xf>
    <xf numFmtId="168" fontId="21" fillId="6" borderId="17" applyNumberFormat="0" applyBorder="0">
      <alignment horizontal="right" vertical="center"/>
      <protection locked="0"/>
    </xf>
    <xf numFmtId="168" fontId="20" fillId="6" borderId="18" applyNumberFormat="0" applyBorder="0">
      <alignment horizontal="right" vertical="center"/>
      <protection locked="0"/>
    </xf>
    <xf numFmtId="168" fontId="11" fillId="0" borderId="17" applyNumberFormat="0" applyFill="0" applyBorder="0" applyAlignment="0" applyProtection="0">
      <alignment horizontal="right" vertical="center"/>
    </xf>
    <xf numFmtId="168" fontId="11" fillId="0" borderId="17" applyNumberFormat="0" applyFill="0" applyBorder="0" applyAlignment="0" applyProtection="0">
      <alignment horizontal="right" vertical="center"/>
    </xf>
    <xf numFmtId="0" fontId="17" fillId="0" borderId="21" applyNumberFormat="0" applyFont="0" applyFill="0" applyAlignment="0" applyProtection="0"/>
  </cellStyleXfs>
  <cellXfs count="103">
    <xf numFmtId="0" fontId="0" fillId="0" borderId="0" xfId="0"/>
    <xf numFmtId="0" fontId="4" fillId="0" borderId="0" xfId="4" applyFont="1"/>
    <xf numFmtId="0" fontId="5" fillId="0" borderId="0" xfId="4" applyFont="1"/>
    <xf numFmtId="0" fontId="4" fillId="0" borderId="2" xfId="4" applyFont="1" applyBorder="1"/>
    <xf numFmtId="0" fontId="3" fillId="0" borderId="0" xfId="4" applyFont="1"/>
    <xf numFmtId="0" fontId="6" fillId="0" borderId="0" xfId="4" applyFont="1" applyAlignment="1">
      <alignment horizontal="center"/>
    </xf>
    <xf numFmtId="166" fontId="5" fillId="0" borderId="0" xfId="4" applyNumberFormat="1" applyFont="1" applyAlignment="1">
      <alignment horizontal="center"/>
    </xf>
    <xf numFmtId="164" fontId="5" fillId="0" borderId="0" xfId="6" applyNumberFormat="1" applyFont="1"/>
    <xf numFmtId="164" fontId="4" fillId="0" borderId="0" xfId="4" applyNumberFormat="1" applyFont="1"/>
    <xf numFmtId="0" fontId="5" fillId="0" borderId="0" xfId="4" applyFont="1" applyAlignment="1">
      <alignment horizontal="center" vertical="center"/>
    </xf>
    <xf numFmtId="41" fontId="5" fillId="0" borderId="0" xfId="4" applyNumberFormat="1" applyFont="1"/>
    <xf numFmtId="0" fontId="5" fillId="0" borderId="3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 wrapText="1"/>
    </xf>
    <xf numFmtId="164" fontId="7" fillId="0" borderId="3" xfId="4" applyNumberFormat="1" applyFont="1" applyBorder="1" applyAlignment="1">
      <alignment horizontal="center" vertical="center" wrapText="1"/>
    </xf>
    <xf numFmtId="0" fontId="4" fillId="0" borderId="0" xfId="4" applyFont="1" applyAlignment="1">
      <alignment horizontal="center"/>
    </xf>
    <xf numFmtId="0" fontId="5" fillId="0" borderId="0" xfId="4" applyFont="1" applyAlignment="1">
      <alignment horizontal="center"/>
    </xf>
    <xf numFmtId="0" fontId="7" fillId="0" borderId="0" xfId="4" applyFont="1" applyBorder="1"/>
    <xf numFmtId="164" fontId="5" fillId="0" borderId="0" xfId="4" applyNumberFormat="1" applyFont="1" applyBorder="1"/>
    <xf numFmtId="165" fontId="5" fillId="0" borderId="0" xfId="4" applyNumberFormat="1" applyFont="1" applyBorder="1" applyAlignment="1">
      <alignment horizontal="left" indent="3"/>
    </xf>
    <xf numFmtId="0" fontId="5" fillId="0" borderId="0" xfId="4" applyFont="1" applyBorder="1" applyAlignment="1">
      <alignment horizontal="left" indent="2"/>
    </xf>
    <xf numFmtId="164" fontId="5" fillId="0" borderId="0" xfId="6" applyNumberFormat="1" applyFont="1" applyBorder="1" applyAlignment="1">
      <alignment horizontal="left" indent="2"/>
    </xf>
    <xf numFmtId="165" fontId="5" fillId="0" borderId="0" xfId="4" applyNumberFormat="1" applyFont="1" applyBorder="1" applyAlignment="1">
      <alignment horizontal="center"/>
    </xf>
    <xf numFmtId="164" fontId="5" fillId="0" borderId="5" xfId="6" applyNumberFormat="1" applyFont="1" applyBorder="1" applyAlignment="1">
      <alignment horizontal="left" indent="2"/>
    </xf>
    <xf numFmtId="165" fontId="5" fillId="0" borderId="6" xfId="4" applyNumberFormat="1" applyFont="1" applyBorder="1" applyAlignment="1">
      <alignment horizontal="center"/>
    </xf>
    <xf numFmtId="0" fontId="7" fillId="0" borderId="0" xfId="4" applyFont="1" applyBorder="1" applyAlignment="1">
      <alignment horizontal="left" wrapText="1"/>
    </xf>
    <xf numFmtId="42" fontId="5" fillId="0" borderId="0" xfId="4" applyNumberFormat="1" applyFont="1" applyBorder="1"/>
    <xf numFmtId="0" fontId="5" fillId="0" borderId="0" xfId="4" applyFont="1" applyBorder="1" applyAlignment="1">
      <alignment horizontal="left"/>
    </xf>
    <xf numFmtId="41" fontId="5" fillId="0" borderId="0" xfId="4" applyNumberFormat="1" applyFont="1" applyBorder="1"/>
    <xf numFmtId="0" fontId="7" fillId="0" borderId="0" xfId="4" applyFont="1" applyBorder="1" applyAlignment="1">
      <alignment horizontal="left"/>
    </xf>
    <xf numFmtId="0" fontId="5" fillId="0" borderId="0" xfId="4" applyFont="1" applyBorder="1" applyAlignment="1">
      <alignment horizontal="center"/>
    </xf>
    <xf numFmtId="167" fontId="5" fillId="0" borderId="0" xfId="6" applyNumberFormat="1" applyFont="1"/>
    <xf numFmtId="41" fontId="4" fillId="0" borderId="0" xfId="4" applyNumberFormat="1" applyFont="1"/>
    <xf numFmtId="10" fontId="5" fillId="0" borderId="0" xfId="7" applyNumberFormat="1" applyFont="1"/>
    <xf numFmtId="10" fontId="5" fillId="0" borderId="0" xfId="4" applyNumberFormat="1" applyFont="1" applyBorder="1" applyAlignment="1">
      <alignment horizontal="center"/>
    </xf>
    <xf numFmtId="10" fontId="4" fillId="0" borderId="0" xfId="4" applyNumberFormat="1" applyFont="1"/>
    <xf numFmtId="43" fontId="4" fillId="0" borderId="0" xfId="4" applyNumberFormat="1" applyFont="1"/>
    <xf numFmtId="164" fontId="5" fillId="0" borderId="6" xfId="6" applyNumberFormat="1" applyFont="1" applyBorder="1" applyAlignment="1">
      <alignment horizontal="left" indent="2"/>
    </xf>
    <xf numFmtId="5" fontId="5" fillId="0" borderId="0" xfId="4" applyNumberFormat="1" applyFont="1" applyBorder="1"/>
    <xf numFmtId="0" fontId="5" fillId="0" borderId="0" xfId="4" applyFont="1" applyBorder="1" applyAlignment="1">
      <alignment horizontal="right" wrapText="1"/>
    </xf>
    <xf numFmtId="0" fontId="7" fillId="0" borderId="7" xfId="4" applyFont="1" applyBorder="1" applyAlignment="1">
      <alignment horizontal="left" vertical="center" wrapText="1"/>
    </xf>
    <xf numFmtId="5" fontId="7" fillId="0" borderId="7" xfId="4" applyNumberFormat="1" applyFont="1" applyBorder="1" applyAlignment="1">
      <alignment vertical="center"/>
    </xf>
    <xf numFmtId="165" fontId="7" fillId="0" borderId="7" xfId="4" applyNumberFormat="1" applyFont="1" applyBorder="1" applyAlignment="1">
      <alignment horizontal="center" vertical="center"/>
    </xf>
    <xf numFmtId="10" fontId="5" fillId="0" borderId="0" xfId="4" applyNumberFormat="1" applyFont="1" applyBorder="1" applyAlignment="1">
      <alignment horizontal="left" indent="3"/>
    </xf>
    <xf numFmtId="0" fontId="5" fillId="0" borderId="0" xfId="4" applyFont="1" applyBorder="1" applyAlignment="1">
      <alignment horizontal="left" wrapText="1"/>
    </xf>
    <xf numFmtId="0" fontId="7" fillId="0" borderId="7" xfId="4" applyFont="1" applyBorder="1" applyAlignment="1">
      <alignment vertical="center" wrapText="1"/>
    </xf>
    <xf numFmtId="42" fontId="7" fillId="0" borderId="7" xfId="4" applyNumberFormat="1" applyFont="1" applyBorder="1" applyAlignment="1">
      <alignment vertical="center"/>
    </xf>
    <xf numFmtId="0" fontId="5" fillId="0" borderId="0" xfId="4" applyFont="1" applyBorder="1"/>
    <xf numFmtId="164" fontId="5" fillId="0" borderId="0" xfId="4" applyNumberFormat="1" applyFont="1"/>
    <xf numFmtId="0" fontId="7" fillId="0" borderId="8" xfId="4" applyFont="1" applyBorder="1" applyAlignment="1">
      <alignment vertical="center" wrapText="1"/>
    </xf>
    <xf numFmtId="42" fontId="7" fillId="0" borderId="8" xfId="4" applyNumberFormat="1" applyFont="1" applyBorder="1" applyAlignment="1">
      <alignment vertical="center"/>
    </xf>
    <xf numFmtId="165" fontId="7" fillId="0" borderId="8" xfId="4" applyNumberFormat="1" applyFont="1" applyBorder="1" applyAlignment="1">
      <alignment horizontal="center" vertical="center"/>
    </xf>
    <xf numFmtId="0" fontId="4" fillId="0" borderId="10" xfId="4" applyFont="1" applyBorder="1" applyAlignment="1">
      <alignment horizontal="centerContinuous"/>
    </xf>
    <xf numFmtId="0" fontId="4" fillId="0" borderId="11" xfId="4" applyFont="1" applyBorder="1" applyAlignment="1">
      <alignment horizontal="centerContinuous"/>
    </xf>
    <xf numFmtId="164" fontId="4" fillId="0" borderId="0" xfId="3" applyNumberFormat="1" applyFont="1"/>
    <xf numFmtId="166" fontId="4" fillId="0" borderId="0" xfId="4" applyNumberFormat="1" applyFont="1"/>
    <xf numFmtId="0" fontId="4" fillId="0" borderId="13" xfId="4" applyFont="1" applyBorder="1"/>
    <xf numFmtId="164" fontId="4" fillId="0" borderId="15" xfId="3" applyNumberFormat="1" applyFont="1" applyBorder="1"/>
    <xf numFmtId="0" fontId="4" fillId="0" borderId="0" xfId="4" applyFont="1" applyBorder="1" applyAlignment="1">
      <alignment horizontal="center"/>
    </xf>
    <xf numFmtId="164" fontId="4" fillId="0" borderId="0" xfId="4" applyNumberFormat="1" applyFont="1" applyBorder="1"/>
    <xf numFmtId="164" fontId="4" fillId="0" borderId="15" xfId="4" applyNumberFormat="1" applyFont="1" applyBorder="1"/>
    <xf numFmtId="0" fontId="4" fillId="0" borderId="0" xfId="4" applyFont="1" applyBorder="1"/>
    <xf numFmtId="0" fontId="4" fillId="0" borderId="0" xfId="4" applyFont="1" applyFill="1" applyBorder="1" applyAlignment="1">
      <alignment horizontal="center" wrapText="1"/>
    </xf>
    <xf numFmtId="0" fontId="4" fillId="0" borderId="0" xfId="4" applyFont="1" applyBorder="1" applyAlignment="1">
      <alignment horizontal="center" wrapText="1"/>
    </xf>
    <xf numFmtId="41" fontId="5" fillId="0" borderId="0" xfId="10" applyFont="1" applyFill="1" applyBorder="1"/>
    <xf numFmtId="41" fontId="5" fillId="0" borderId="0" xfId="10" applyFont="1" applyBorder="1"/>
    <xf numFmtId="41" fontId="4" fillId="0" borderId="0" xfId="4" applyNumberFormat="1" applyFont="1" applyBorder="1"/>
    <xf numFmtId="43" fontId="4" fillId="0" borderId="0" xfId="4" applyNumberFormat="1" applyFont="1" applyBorder="1"/>
    <xf numFmtId="43" fontId="5" fillId="0" borderId="0" xfId="6" applyFont="1" applyBorder="1"/>
    <xf numFmtId="0" fontId="4" fillId="0" borderId="0" xfId="4" applyFont="1" applyBorder="1" applyAlignment="1">
      <alignment horizontal="left" indent="1"/>
    </xf>
    <xf numFmtId="38" fontId="4" fillId="0" borderId="0" xfId="4" applyNumberFormat="1" applyFont="1" applyFill="1" applyBorder="1"/>
    <xf numFmtId="38" fontId="4" fillId="0" borderId="0" xfId="4" applyNumberFormat="1" applyFont="1" applyBorder="1"/>
    <xf numFmtId="164" fontId="5" fillId="0" borderId="0" xfId="5" applyNumberFormat="1" applyFont="1" applyFill="1" applyBorder="1"/>
    <xf numFmtId="0" fontId="7" fillId="0" borderId="0" xfId="4" applyFont="1"/>
    <xf numFmtId="0" fontId="3" fillId="0" borderId="2" xfId="4" applyFont="1" applyBorder="1"/>
    <xf numFmtId="0" fontId="7" fillId="0" borderId="2" xfId="4" applyFont="1" applyBorder="1"/>
    <xf numFmtId="41" fontId="5" fillId="0" borderId="4" xfId="4" applyNumberFormat="1" applyFont="1" applyFill="1" applyBorder="1"/>
    <xf numFmtId="165" fontId="5" fillId="0" borderId="0" xfId="4" applyNumberFormat="1" applyFont="1" applyFill="1" applyBorder="1" applyAlignment="1">
      <alignment horizontal="center"/>
    </xf>
    <xf numFmtId="165" fontId="5" fillId="0" borderId="6" xfId="4" applyNumberFormat="1" applyFont="1" applyFill="1" applyBorder="1" applyAlignment="1">
      <alignment horizontal="center"/>
    </xf>
    <xf numFmtId="42" fontId="5" fillId="0" borderId="0" xfId="4" applyNumberFormat="1" applyFont="1" applyFill="1" applyBorder="1"/>
    <xf numFmtId="41" fontId="5" fillId="0" borderId="0" xfId="4" applyNumberFormat="1" applyFont="1" applyFill="1" applyBorder="1"/>
    <xf numFmtId="0" fontId="5" fillId="0" borderId="0" xfId="4" applyFont="1" applyFill="1" applyBorder="1" applyAlignment="1">
      <alignment horizontal="center"/>
    </xf>
    <xf numFmtId="10" fontId="5" fillId="0" borderId="0" xfId="4" applyNumberFormat="1" applyFont="1" applyFill="1" applyBorder="1" applyAlignment="1">
      <alignment horizontal="center"/>
    </xf>
    <xf numFmtId="0" fontId="7" fillId="0" borderId="4" xfId="4" applyFont="1" applyBorder="1" applyAlignment="1">
      <alignment horizontal="center"/>
    </xf>
    <xf numFmtId="164" fontId="5" fillId="0" borderId="12" xfId="3" applyNumberFormat="1" applyFont="1" applyFill="1" applyBorder="1"/>
    <xf numFmtId="164" fontId="5" fillId="0" borderId="0" xfId="3" applyNumberFormat="1" applyFont="1" applyFill="1"/>
    <xf numFmtId="164" fontId="5" fillId="0" borderId="1" xfId="3" applyNumberFormat="1" applyFont="1" applyFill="1" applyBorder="1"/>
    <xf numFmtId="164" fontId="5" fillId="0" borderId="0" xfId="4" applyNumberFormat="1" applyFont="1" applyFill="1"/>
    <xf numFmtId="164" fontId="5" fillId="0" borderId="14" xfId="3" applyNumberFormat="1" applyFont="1" applyFill="1" applyBorder="1"/>
    <xf numFmtId="164" fontId="5" fillId="0" borderId="15" xfId="3" applyNumberFormat="1" applyFont="1" applyFill="1" applyBorder="1"/>
    <xf numFmtId="0" fontId="5" fillId="0" borderId="0" xfId="4" applyFont="1" applyFill="1"/>
    <xf numFmtId="10" fontId="5" fillId="0" borderId="1" xfId="9" applyNumberFormat="1" applyFont="1" applyFill="1"/>
    <xf numFmtId="164" fontId="5" fillId="0" borderId="15" xfId="4" applyNumberFormat="1" applyFont="1" applyFill="1" applyBorder="1"/>
    <xf numFmtId="166" fontId="3" fillId="0" borderId="9" xfId="4" applyNumberFormat="1" applyFont="1" applyBorder="1" applyAlignment="1">
      <alignment horizontal="centerContinuous"/>
    </xf>
    <xf numFmtId="0" fontId="3" fillId="0" borderId="4" xfId="4" applyFont="1" applyBorder="1" applyAlignment="1">
      <alignment horizontal="center"/>
    </xf>
    <xf numFmtId="164" fontId="5" fillId="0" borderId="1" xfId="9" applyNumberFormat="1" applyFont="1" applyFill="1"/>
    <xf numFmtId="41" fontId="5" fillId="0" borderId="0" xfId="4" applyNumberFormat="1" applyFont="1" applyFill="1"/>
    <xf numFmtId="0" fontId="7" fillId="0" borderId="4" xfId="4" applyFont="1" applyFill="1" applyBorder="1" applyAlignment="1">
      <alignment horizontal="center"/>
    </xf>
    <xf numFmtId="0" fontId="7" fillId="0" borderId="2" xfId="4" applyFont="1" applyBorder="1" applyAlignment="1">
      <alignment horizontal="center"/>
    </xf>
    <xf numFmtId="0" fontId="8" fillId="0" borderId="0" xfId="4" applyFont="1" applyAlignment="1" applyProtection="1">
      <alignment horizontal="center"/>
    </xf>
    <xf numFmtId="0" fontId="9" fillId="0" borderId="0" xfId="4" applyFont="1" applyAlignment="1" applyProtection="1">
      <alignment horizontal="center"/>
    </xf>
    <xf numFmtId="17" fontId="7" fillId="0" borderId="0" xfId="4" quotePrefix="1" applyNumberFormat="1" applyFont="1" applyAlignment="1" applyProtection="1">
      <alignment horizontal="center"/>
    </xf>
    <xf numFmtId="0" fontId="7" fillId="0" borderId="0" xfId="4" applyFont="1" applyAlignment="1" applyProtection="1">
      <alignment horizontal="center"/>
    </xf>
    <xf numFmtId="0" fontId="5" fillId="0" borderId="0" xfId="4" applyFont="1" applyAlignment="1">
      <alignment horizontal="center"/>
    </xf>
  </cellXfs>
  <cellStyles count="48">
    <cellStyle name="Comma [0] 2" xfId="10" xr:uid="{00000000-0005-0000-0000-000000000000}"/>
    <cellStyle name="Comma 2" xfId="6" xr:uid="{00000000-0005-0000-0000-000001000000}"/>
    <cellStyle name="Comma 2 2 2" xfId="3" xr:uid="{00000000-0005-0000-0000-000002000000}"/>
    <cellStyle name="Normal" xfId="0" builtinId="0"/>
    <cellStyle name="Normal 2" xfId="4" xr:uid="{00000000-0005-0000-0000-000004000000}"/>
    <cellStyle name="Normal 2 2 2" xfId="1" xr:uid="{00000000-0005-0000-0000-000005000000}"/>
    <cellStyle name="Normal 6" xfId="2" xr:uid="{00000000-0005-0000-0000-000006000000}"/>
    <cellStyle name="Note 2" xfId="5" xr:uid="{00000000-0005-0000-0000-000007000000}"/>
    <cellStyle name="Note 3" xfId="9" xr:uid="{00000000-0005-0000-0000-000008000000}"/>
    <cellStyle name="Percent 2" xfId="7" xr:uid="{00000000-0005-0000-0000-000009000000}"/>
    <cellStyle name="Percent 3" xfId="8" xr:uid="{00000000-0005-0000-0000-00000A000000}"/>
    <cellStyle name="SAPBorder" xfId="29" xr:uid="{00000000-0005-0000-0000-00000B000000}"/>
    <cellStyle name="SAPDataCell" xfId="12" xr:uid="{00000000-0005-0000-0000-00000C000000}"/>
    <cellStyle name="SAPDataTotalCell" xfId="13" xr:uid="{00000000-0005-0000-0000-00000D000000}"/>
    <cellStyle name="SAPDimensionCell" xfId="11" xr:uid="{00000000-0005-0000-0000-00000E000000}"/>
    <cellStyle name="SAPEditableDataCell" xfId="14" xr:uid="{00000000-0005-0000-0000-00000F000000}"/>
    <cellStyle name="SAPEditableDataTotalCell" xfId="17" xr:uid="{00000000-0005-0000-0000-000010000000}"/>
    <cellStyle name="SAPEmphasized" xfId="37" xr:uid="{00000000-0005-0000-0000-000011000000}"/>
    <cellStyle name="SAPEmphasizedEditableDataCell" xfId="39" xr:uid="{00000000-0005-0000-0000-000012000000}"/>
    <cellStyle name="SAPEmphasizedEditableDataTotalCell" xfId="40" xr:uid="{00000000-0005-0000-0000-000013000000}"/>
    <cellStyle name="SAPEmphasizedLockedDataCell" xfId="43" xr:uid="{00000000-0005-0000-0000-000014000000}"/>
    <cellStyle name="SAPEmphasizedLockedDataTotalCell" xfId="44" xr:uid="{00000000-0005-0000-0000-000015000000}"/>
    <cellStyle name="SAPEmphasizedReadonlyDataCell" xfId="41" xr:uid="{00000000-0005-0000-0000-000016000000}"/>
    <cellStyle name="SAPEmphasizedReadonlyDataTotalCell" xfId="42" xr:uid="{00000000-0005-0000-0000-000017000000}"/>
    <cellStyle name="SAPEmphasizedTotal" xfId="38" xr:uid="{00000000-0005-0000-0000-000018000000}"/>
    <cellStyle name="SAPError" xfId="47" xr:uid="{00000000-0005-0000-0000-000019000000}"/>
    <cellStyle name="SAPExceptionLevel1" xfId="20" xr:uid="{00000000-0005-0000-0000-00001A000000}"/>
    <cellStyle name="SAPExceptionLevel2" xfId="21" xr:uid="{00000000-0005-0000-0000-00001B000000}"/>
    <cellStyle name="SAPExceptionLevel3" xfId="22" xr:uid="{00000000-0005-0000-0000-00001C000000}"/>
    <cellStyle name="SAPExceptionLevel4" xfId="23" xr:uid="{00000000-0005-0000-0000-00001D000000}"/>
    <cellStyle name="SAPExceptionLevel5" xfId="24" xr:uid="{00000000-0005-0000-0000-00001E000000}"/>
    <cellStyle name="SAPExceptionLevel6" xfId="25" xr:uid="{00000000-0005-0000-0000-00001F000000}"/>
    <cellStyle name="SAPExceptionLevel7" xfId="26" xr:uid="{00000000-0005-0000-0000-000020000000}"/>
    <cellStyle name="SAPExceptionLevel8" xfId="27" xr:uid="{00000000-0005-0000-0000-000021000000}"/>
    <cellStyle name="SAPExceptionLevel9" xfId="28" xr:uid="{00000000-0005-0000-0000-000022000000}"/>
    <cellStyle name="SAPFormula" xfId="46" xr:uid="{00000000-0005-0000-0000-000023000000}"/>
    <cellStyle name="SAPHierarchyCell0" xfId="32" xr:uid="{00000000-0005-0000-0000-000024000000}"/>
    <cellStyle name="SAPHierarchyCell1" xfId="33" xr:uid="{00000000-0005-0000-0000-000025000000}"/>
    <cellStyle name="SAPHierarchyCell2" xfId="34" xr:uid="{00000000-0005-0000-0000-000026000000}"/>
    <cellStyle name="SAPHierarchyCell3" xfId="35" xr:uid="{00000000-0005-0000-0000-000027000000}"/>
    <cellStyle name="SAPHierarchyCell4" xfId="36" xr:uid="{00000000-0005-0000-0000-000028000000}"/>
    <cellStyle name="SAPLockedDataCell" xfId="16" xr:uid="{00000000-0005-0000-0000-000029000000}"/>
    <cellStyle name="SAPLockedDataTotalCell" xfId="19" xr:uid="{00000000-0005-0000-0000-00002A000000}"/>
    <cellStyle name="SAPMemberCell" xfId="30" xr:uid="{00000000-0005-0000-0000-00002B000000}"/>
    <cellStyle name="SAPMemberTotalCell" xfId="31" xr:uid="{00000000-0005-0000-0000-00002C000000}"/>
    <cellStyle name="SAPMessageText" xfId="45" xr:uid="{00000000-0005-0000-0000-00002D000000}"/>
    <cellStyle name="SAPReadonlyDataCell" xfId="15" xr:uid="{00000000-0005-0000-0000-00002E000000}"/>
    <cellStyle name="SAPReadonlyDataTotalCell" xfId="18" xr:uid="{00000000-0005-0000-0000-00002F000000}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12%202017\Schedules%206,%208,%20&amp;%2014\cap_input_Schedule_6_8_14%20-%20TO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6 ISO Study with Inc Plant"/>
      <sheetName val="2015 ISO Study with Inc Plant"/>
      <sheetName val="Accum Depr Calc"/>
      <sheetName val="Reserve Recon to FF1"/>
      <sheetName val="General &amp; Intangible Reserve"/>
    </sheetNames>
    <sheetDataSet>
      <sheetData sheetId="0">
        <row r="24">
          <cell r="M24">
            <v>7902835352.5954552</v>
          </cell>
        </row>
      </sheetData>
      <sheetData sheetId="1"/>
      <sheetData sheetId="2">
        <row r="25">
          <cell r="N25">
            <v>1388640790.6733401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50"/>
  <sheetViews>
    <sheetView showGridLines="0" tabSelected="1" zoomScale="85" zoomScaleNormal="85" workbookViewId="0">
      <selection activeCell="B2" sqref="B2"/>
    </sheetView>
  </sheetViews>
  <sheetFormatPr defaultColWidth="9.140625" defaultRowHeight="12.75" x14ac:dyDescent="0.2"/>
  <cols>
    <col min="1" max="1" width="9.140625" style="1"/>
    <col min="2" max="2" width="2.28515625" style="1" customWidth="1"/>
    <col min="3" max="3" width="11.85546875" style="2" bestFit="1" customWidth="1"/>
    <col min="4" max="6" width="16" style="1" customWidth="1"/>
    <col min="7" max="7" width="16.85546875" style="1" bestFit="1" customWidth="1"/>
    <col min="8" max="8" width="17.140625" style="1" bestFit="1" customWidth="1"/>
    <col min="9" max="13" width="16" style="1" customWidth="1"/>
    <col min="14" max="14" width="15.28515625" style="1" bestFit="1" customWidth="1"/>
    <col min="15" max="15" width="14.28515625" style="1" bestFit="1" customWidth="1"/>
    <col min="16" max="16" width="15.42578125" style="1" bestFit="1" customWidth="1"/>
    <col min="17" max="17" width="14.28515625" style="1" bestFit="1" customWidth="1"/>
    <col min="18" max="18" width="19.140625" style="1" bestFit="1" customWidth="1"/>
    <col min="19" max="19" width="15.85546875" style="1" bestFit="1" customWidth="1"/>
    <col min="20" max="20" width="10.5703125" style="1" bestFit="1" customWidth="1"/>
    <col min="21" max="21" width="11.7109375" style="1" bestFit="1" customWidth="1"/>
    <col min="22" max="22" width="13.28515625" style="1" bestFit="1" customWidth="1"/>
    <col min="23" max="23" width="9.140625" style="1"/>
    <col min="24" max="24" width="11" style="1" bestFit="1" customWidth="1"/>
    <col min="25" max="28" width="11.7109375" style="1" bestFit="1" customWidth="1"/>
    <col min="29" max="29" width="9" style="1" bestFit="1" customWidth="1"/>
    <col min="30" max="30" width="10.5703125" style="1" bestFit="1" customWidth="1"/>
    <col min="31" max="31" width="11.7109375" style="1" bestFit="1" customWidth="1"/>
    <col min="32" max="32" width="9.140625" style="1"/>
    <col min="33" max="33" width="12.42578125" style="1" bestFit="1" customWidth="1"/>
    <col min="34" max="38" width="11.7109375" style="1" bestFit="1" customWidth="1"/>
    <col min="39" max="39" width="10.5703125" style="1" bestFit="1" customWidth="1"/>
    <col min="40" max="40" width="11.7109375" style="1" bestFit="1" customWidth="1"/>
    <col min="41" max="41" width="9.140625" style="1"/>
    <col min="42" max="42" width="10.5703125" style="1" bestFit="1" customWidth="1"/>
    <col min="43" max="43" width="11.7109375" style="1" bestFit="1" customWidth="1"/>
    <col min="44" max="44" width="14.7109375" style="1" bestFit="1" customWidth="1"/>
    <col min="45" max="48" width="13.7109375" style="1" bestFit="1" customWidth="1"/>
    <col min="49" max="49" width="13.28515625" style="1" bestFit="1" customWidth="1"/>
    <col min="50" max="51" width="12.5703125" style="1" bestFit="1" customWidth="1"/>
    <col min="52" max="16384" width="9.140625" style="1"/>
  </cols>
  <sheetData>
    <row r="2" spans="2:17" x14ac:dyDescent="0.2">
      <c r="B2" s="4" t="s">
        <v>3</v>
      </c>
      <c r="C2" s="72"/>
      <c r="D2" s="4"/>
      <c r="E2" s="4"/>
    </row>
    <row r="3" spans="2:17" ht="13.5" thickBot="1" x14ac:dyDescent="0.25">
      <c r="B3" s="73" t="s">
        <v>4</v>
      </c>
      <c r="C3" s="74"/>
      <c r="D3" s="73"/>
      <c r="E3" s="73"/>
    </row>
    <row r="5" spans="2:17" x14ac:dyDescent="0.2">
      <c r="B5" s="4" t="s">
        <v>5</v>
      </c>
    </row>
    <row r="6" spans="2:17" x14ac:dyDescent="0.2">
      <c r="D6" s="5">
        <v>350.1</v>
      </c>
      <c r="E6" s="5">
        <v>350.2</v>
      </c>
      <c r="F6" s="5">
        <v>352</v>
      </c>
      <c r="G6" s="5">
        <v>353</v>
      </c>
      <c r="H6" s="5">
        <v>354</v>
      </c>
      <c r="I6" s="5">
        <v>355</v>
      </c>
      <c r="J6" s="5">
        <v>356</v>
      </c>
      <c r="K6" s="5">
        <v>357</v>
      </c>
      <c r="L6" s="5">
        <v>358</v>
      </c>
      <c r="M6" s="5">
        <v>359</v>
      </c>
    </row>
    <row r="7" spans="2:17" x14ac:dyDescent="0.2">
      <c r="C7" s="6">
        <v>43070</v>
      </c>
      <c r="D7" s="71">
        <v>132152045.08</v>
      </c>
      <c r="E7" s="71">
        <v>211042975.33000001</v>
      </c>
      <c r="F7" s="71">
        <v>879621909.91999996</v>
      </c>
      <c r="G7" s="71">
        <v>5902949228.2599993</v>
      </c>
      <c r="H7" s="71">
        <v>2343145352.1400003</v>
      </c>
      <c r="I7" s="71">
        <v>1292702466.8500001</v>
      </c>
      <c r="J7" s="71">
        <v>1524531166.8500001</v>
      </c>
      <c r="K7" s="71">
        <v>256348021.38999999</v>
      </c>
      <c r="L7" s="71">
        <v>376710003.5</v>
      </c>
      <c r="M7" s="71">
        <v>193773411.15000001</v>
      </c>
      <c r="N7" s="7"/>
      <c r="O7" s="7"/>
      <c r="P7" s="7"/>
      <c r="Q7" s="7"/>
    </row>
    <row r="8" spans="2:17" x14ac:dyDescent="0.2">
      <c r="C8" s="6">
        <f>EDATE(C7,1)</f>
        <v>43101</v>
      </c>
      <c r="D8" s="71">
        <v>132002194.22</v>
      </c>
      <c r="E8" s="71">
        <v>211061379.38000003</v>
      </c>
      <c r="F8" s="71">
        <v>883614185.41999996</v>
      </c>
      <c r="G8" s="71">
        <v>5912927542.0299997</v>
      </c>
      <c r="H8" s="71">
        <v>2343801080.04</v>
      </c>
      <c r="I8" s="71">
        <v>1300634527.8300002</v>
      </c>
      <c r="J8" s="71">
        <v>1556508082.3000002</v>
      </c>
      <c r="K8" s="71">
        <v>258389963.34</v>
      </c>
      <c r="L8" s="71">
        <v>381423088.94</v>
      </c>
      <c r="M8" s="71">
        <v>193796221.95000002</v>
      </c>
      <c r="N8" s="7"/>
      <c r="O8" s="7"/>
      <c r="P8" s="7"/>
      <c r="Q8" s="7"/>
    </row>
    <row r="9" spans="2:17" x14ac:dyDescent="0.2">
      <c r="C9" s="6">
        <f t="shared" ref="C9:C19" si="0">EDATE(C8,1)</f>
        <v>43132</v>
      </c>
      <c r="D9" s="71">
        <v>132000715.84999999</v>
      </c>
      <c r="E9" s="71">
        <v>211091194.35000002</v>
      </c>
      <c r="F9" s="71">
        <v>887792515.23000002</v>
      </c>
      <c r="G9" s="71">
        <v>5936193717.0199995</v>
      </c>
      <c r="H9" s="71">
        <v>2341991366.4000001</v>
      </c>
      <c r="I9" s="71">
        <v>1309042929.6600001</v>
      </c>
      <c r="J9" s="71">
        <v>1557716058.8300002</v>
      </c>
      <c r="K9" s="71">
        <v>258465856.72999999</v>
      </c>
      <c r="L9" s="71">
        <v>381501896.36000001</v>
      </c>
      <c r="M9" s="71">
        <v>193844024.62</v>
      </c>
      <c r="N9" s="7"/>
      <c r="O9" s="7"/>
      <c r="P9" s="7"/>
      <c r="Q9" s="7"/>
    </row>
    <row r="10" spans="2:17" x14ac:dyDescent="0.2">
      <c r="C10" s="6">
        <f t="shared" si="0"/>
        <v>43160</v>
      </c>
      <c r="D10" s="71">
        <v>131553678.59999999</v>
      </c>
      <c r="E10" s="71">
        <v>211146072.48000002</v>
      </c>
      <c r="F10" s="71">
        <v>892557739.15999997</v>
      </c>
      <c r="G10" s="71">
        <v>5967886746.8199997</v>
      </c>
      <c r="H10" s="71">
        <v>2338465086.0300002</v>
      </c>
      <c r="I10" s="71">
        <v>1335127949.3300002</v>
      </c>
      <c r="J10" s="71">
        <v>1565033200.77</v>
      </c>
      <c r="K10" s="71">
        <v>259085544.49000001</v>
      </c>
      <c r="L10" s="71">
        <v>380559668.88999999</v>
      </c>
      <c r="M10" s="71">
        <v>193910444.75</v>
      </c>
      <c r="N10" s="7"/>
      <c r="O10" s="7"/>
      <c r="P10" s="7"/>
      <c r="Q10" s="7"/>
    </row>
    <row r="11" spans="2:17" x14ac:dyDescent="0.2">
      <c r="C11" s="6">
        <f t="shared" si="0"/>
        <v>43191</v>
      </c>
      <c r="D11" s="71">
        <v>131563543.45999999</v>
      </c>
      <c r="E11" s="71">
        <v>211143563.86000001</v>
      </c>
      <c r="F11" s="71">
        <v>897155827.62</v>
      </c>
      <c r="G11" s="71">
        <v>5986255168.1000004</v>
      </c>
      <c r="H11" s="71">
        <v>2339813420.27</v>
      </c>
      <c r="I11" s="71">
        <v>1346959845.8800001</v>
      </c>
      <c r="J11" s="71">
        <v>1563864930.6200001</v>
      </c>
      <c r="K11" s="71">
        <v>264372294.94</v>
      </c>
      <c r="L11" s="71">
        <v>382209405.67000002</v>
      </c>
      <c r="M11" s="71">
        <v>193791233.08000001</v>
      </c>
      <c r="N11" s="7"/>
      <c r="O11" s="7"/>
      <c r="P11" s="7"/>
      <c r="Q11" s="7"/>
    </row>
    <row r="12" spans="2:17" x14ac:dyDescent="0.2">
      <c r="C12" s="6">
        <f t="shared" si="0"/>
        <v>43221</v>
      </c>
      <c r="D12" s="71">
        <v>131562038.59</v>
      </c>
      <c r="E12" s="71">
        <v>211156537.07000002</v>
      </c>
      <c r="F12" s="71">
        <v>896518648.63</v>
      </c>
      <c r="G12" s="71">
        <v>5995211916.9000006</v>
      </c>
      <c r="H12" s="71">
        <v>2340779687.5700002</v>
      </c>
      <c r="I12" s="71">
        <v>1354095465.9100001</v>
      </c>
      <c r="J12" s="71">
        <v>1573775490.4000001</v>
      </c>
      <c r="K12" s="71">
        <v>265260197.81999999</v>
      </c>
      <c r="L12" s="71">
        <v>383575877.26999998</v>
      </c>
      <c r="M12" s="71">
        <v>193807913.09</v>
      </c>
      <c r="N12" s="7"/>
      <c r="O12" s="7"/>
      <c r="P12" s="7"/>
      <c r="Q12" s="7"/>
    </row>
    <row r="13" spans="2:17" x14ac:dyDescent="0.2">
      <c r="C13" s="6">
        <f t="shared" si="0"/>
        <v>43252</v>
      </c>
      <c r="D13" s="71">
        <v>131571368.5</v>
      </c>
      <c r="E13" s="71">
        <v>211464949.52000001</v>
      </c>
      <c r="F13" s="71">
        <v>904257704.79000008</v>
      </c>
      <c r="G13" s="71">
        <v>6016839045.5</v>
      </c>
      <c r="H13" s="71">
        <v>2341316407.3800001</v>
      </c>
      <c r="I13" s="71">
        <v>1360640149.6200001</v>
      </c>
      <c r="J13" s="71">
        <v>1575001853.5</v>
      </c>
      <c r="K13" s="71">
        <v>265658046.41999999</v>
      </c>
      <c r="L13" s="71">
        <v>385903311.69</v>
      </c>
      <c r="M13" s="71">
        <v>193987417.51000002</v>
      </c>
      <c r="N13" s="7"/>
      <c r="O13" s="7"/>
      <c r="P13" s="7"/>
      <c r="Q13" s="7"/>
    </row>
    <row r="14" spans="2:17" x14ac:dyDescent="0.2">
      <c r="C14" s="6">
        <f t="shared" si="0"/>
        <v>43282</v>
      </c>
      <c r="D14" s="71">
        <v>131570852.56999999</v>
      </c>
      <c r="E14" s="71">
        <v>211482836.06000003</v>
      </c>
      <c r="F14" s="71">
        <v>909225318.51999998</v>
      </c>
      <c r="G14" s="71">
        <v>6028396139.25</v>
      </c>
      <c r="H14" s="71">
        <v>2341638295.9300003</v>
      </c>
      <c r="I14" s="71">
        <v>1364401441.8800001</v>
      </c>
      <c r="J14" s="71">
        <v>1577651215.5900002</v>
      </c>
      <c r="K14" s="71">
        <v>265816142.75999999</v>
      </c>
      <c r="L14" s="71">
        <v>386315434.66000003</v>
      </c>
      <c r="M14" s="71">
        <v>193941498.27000001</v>
      </c>
      <c r="N14" s="7"/>
      <c r="O14" s="7"/>
      <c r="P14" s="7"/>
      <c r="Q14" s="7"/>
    </row>
    <row r="15" spans="2:17" x14ac:dyDescent="0.2">
      <c r="C15" s="6">
        <f t="shared" si="0"/>
        <v>43313</v>
      </c>
      <c r="D15" s="71">
        <v>131590861.61</v>
      </c>
      <c r="E15" s="71">
        <v>211494701.68000004</v>
      </c>
      <c r="F15" s="71">
        <v>916991327.83000004</v>
      </c>
      <c r="G15" s="71">
        <v>6041683890.4499998</v>
      </c>
      <c r="H15" s="71">
        <v>2354634552.5300002</v>
      </c>
      <c r="I15" s="71">
        <v>1456568002.27</v>
      </c>
      <c r="J15" s="71">
        <v>1608031923.7</v>
      </c>
      <c r="K15" s="71">
        <v>266024387.38</v>
      </c>
      <c r="L15" s="71">
        <v>386759045.25</v>
      </c>
      <c r="M15" s="71">
        <v>194055426.95000002</v>
      </c>
      <c r="N15" s="7"/>
      <c r="O15" s="7"/>
      <c r="P15" s="7"/>
      <c r="Q15" s="7"/>
    </row>
    <row r="16" spans="2:17" x14ac:dyDescent="0.2">
      <c r="C16" s="6">
        <f t="shared" si="0"/>
        <v>43344</v>
      </c>
      <c r="D16" s="71">
        <v>131591383.18000001</v>
      </c>
      <c r="E16" s="71">
        <v>211483746.38000003</v>
      </c>
      <c r="F16" s="71">
        <v>927495761.75999999</v>
      </c>
      <c r="G16" s="71">
        <v>6045058098.54</v>
      </c>
      <c r="H16" s="71">
        <v>2358493306.5</v>
      </c>
      <c r="I16" s="71">
        <v>1470663403.3600001</v>
      </c>
      <c r="J16" s="71">
        <v>1611187770.52</v>
      </c>
      <c r="K16" s="71">
        <v>268039958.03999999</v>
      </c>
      <c r="L16" s="71">
        <v>389890506.42000002</v>
      </c>
      <c r="M16" s="71">
        <v>194084631.97</v>
      </c>
      <c r="N16" s="7"/>
      <c r="O16" s="7"/>
      <c r="P16" s="7"/>
      <c r="Q16" s="7"/>
    </row>
    <row r="17" spans="2:17" x14ac:dyDescent="0.2">
      <c r="C17" s="6">
        <f t="shared" si="0"/>
        <v>43374</v>
      </c>
      <c r="D17" s="71">
        <v>131602724.84</v>
      </c>
      <c r="E17" s="71">
        <v>211502720.18000001</v>
      </c>
      <c r="F17" s="71">
        <v>932408821.87</v>
      </c>
      <c r="G17" s="71">
        <v>6028403511.0200005</v>
      </c>
      <c r="H17" s="71">
        <v>2356531854.1800003</v>
      </c>
      <c r="I17" s="71">
        <v>1483457844.24</v>
      </c>
      <c r="J17" s="71">
        <v>1615595395.6300001</v>
      </c>
      <c r="K17" s="71">
        <v>267202744.69</v>
      </c>
      <c r="L17" s="71">
        <v>390891957.05000001</v>
      </c>
      <c r="M17" s="71">
        <v>195116886.23000002</v>
      </c>
      <c r="N17" s="7"/>
      <c r="O17" s="7"/>
      <c r="P17" s="7"/>
      <c r="Q17" s="7"/>
    </row>
    <row r="18" spans="2:17" x14ac:dyDescent="0.2">
      <c r="C18" s="6">
        <f t="shared" si="0"/>
        <v>43405</v>
      </c>
      <c r="D18" s="71">
        <v>131605853.40000001</v>
      </c>
      <c r="E18" s="71">
        <v>211571363.10000002</v>
      </c>
      <c r="F18" s="71">
        <v>936123141.12</v>
      </c>
      <c r="G18" s="71">
        <v>6051481091.6500006</v>
      </c>
      <c r="H18" s="71">
        <v>2356826641.6900001</v>
      </c>
      <c r="I18" s="71">
        <v>1492485756.21</v>
      </c>
      <c r="J18" s="71">
        <v>1617144681.4200001</v>
      </c>
      <c r="K18" s="71">
        <v>270411211.38999999</v>
      </c>
      <c r="L18" s="71">
        <v>398292964.04000002</v>
      </c>
      <c r="M18" s="71">
        <v>195317099.26000002</v>
      </c>
      <c r="N18" s="7"/>
      <c r="O18" s="7"/>
      <c r="P18" s="7"/>
      <c r="Q18" s="7"/>
    </row>
    <row r="19" spans="2:17" x14ac:dyDescent="0.2">
      <c r="C19" s="6">
        <f t="shared" si="0"/>
        <v>43435</v>
      </c>
      <c r="D19" s="71">
        <v>131612781.18000001</v>
      </c>
      <c r="E19" s="71">
        <v>211617314.11000001</v>
      </c>
      <c r="F19" s="71">
        <v>983751072.64999998</v>
      </c>
      <c r="G19" s="71">
        <v>6072137167.2099991</v>
      </c>
      <c r="H19" s="71">
        <v>2355779001.3299999</v>
      </c>
      <c r="I19" s="71">
        <v>1500195880.6600001</v>
      </c>
      <c r="J19" s="71">
        <v>1653093431.1100001</v>
      </c>
      <c r="K19" s="71">
        <v>271487039.29000002</v>
      </c>
      <c r="L19" s="71">
        <v>399339545.29000002</v>
      </c>
      <c r="M19" s="71">
        <v>195497057.65000001</v>
      </c>
      <c r="N19" s="7"/>
    </row>
    <row r="20" spans="2:17" x14ac:dyDescent="0.2"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2:17" x14ac:dyDescent="0.2">
      <c r="B21" s="4" t="s">
        <v>6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7" x14ac:dyDescent="0.2">
      <c r="D22" s="5">
        <v>350.1</v>
      </c>
      <c r="E22" s="5">
        <v>350.2</v>
      </c>
      <c r="F22" s="5">
        <v>352</v>
      </c>
      <c r="G22" s="5">
        <v>353</v>
      </c>
      <c r="H22" s="5">
        <v>354</v>
      </c>
      <c r="I22" s="5">
        <v>355</v>
      </c>
      <c r="J22" s="5">
        <v>356</v>
      </c>
      <c r="K22" s="5">
        <v>357</v>
      </c>
      <c r="L22" s="5">
        <v>358</v>
      </c>
      <c r="M22" s="5">
        <v>359</v>
      </c>
    </row>
    <row r="23" spans="2:17" x14ac:dyDescent="0.2">
      <c r="C23" s="6">
        <f>C7</f>
        <v>43070</v>
      </c>
      <c r="D23" s="71">
        <v>20866624.027499996</v>
      </c>
      <c r="E23" s="71">
        <v>95067405.480000004</v>
      </c>
      <c r="F23" s="71">
        <v>273150052.0128563</v>
      </c>
      <c r="G23" s="71">
        <v>1176074825.7047431</v>
      </c>
      <c r="H23" s="71">
        <v>1762377598.9918268</v>
      </c>
      <c r="I23" s="71">
        <v>154450782.31999999</v>
      </c>
      <c r="J23" s="71">
        <v>818269306.59719729</v>
      </c>
      <c r="K23" s="71">
        <v>189937751.33000007</v>
      </c>
      <c r="L23" s="71">
        <v>82820739.109999985</v>
      </c>
      <c r="M23" s="71">
        <v>146444293.85059193</v>
      </c>
      <c r="N23" s="8"/>
    </row>
    <row r="24" spans="2:17" x14ac:dyDescent="0.2">
      <c r="C24" s="6">
        <f t="shared" ref="C24:C35" si="1">C8</f>
        <v>43101</v>
      </c>
      <c r="D24" s="71">
        <v>20716895.747499995</v>
      </c>
      <c r="E24" s="71">
        <v>95067933.760000005</v>
      </c>
      <c r="F24" s="71">
        <v>273150546.44285631</v>
      </c>
      <c r="G24" s="71">
        <v>1176090777.8647432</v>
      </c>
      <c r="H24" s="71">
        <v>1762553461.9618268</v>
      </c>
      <c r="I24" s="71">
        <v>154393454.06999999</v>
      </c>
      <c r="J24" s="71">
        <v>818604627.05719709</v>
      </c>
      <c r="K24" s="71">
        <v>189980222.40000007</v>
      </c>
      <c r="L24" s="71">
        <v>82841987.049999982</v>
      </c>
      <c r="M24" s="71">
        <v>146386550.81059191</v>
      </c>
      <c r="N24" s="8"/>
    </row>
    <row r="25" spans="2:17" x14ac:dyDescent="0.2">
      <c r="C25" s="6">
        <f t="shared" si="1"/>
        <v>43132</v>
      </c>
      <c r="D25" s="71">
        <v>20715417.377499994</v>
      </c>
      <c r="E25" s="71">
        <v>95067829.070000008</v>
      </c>
      <c r="F25" s="71">
        <v>273152500.77285635</v>
      </c>
      <c r="G25" s="71">
        <v>1176075017.8847432</v>
      </c>
      <c r="H25" s="71">
        <v>1762935231.9418268</v>
      </c>
      <c r="I25" s="71">
        <v>154427756.95999998</v>
      </c>
      <c r="J25" s="71">
        <v>818774250.52719712</v>
      </c>
      <c r="K25" s="71">
        <v>190053420.09000006</v>
      </c>
      <c r="L25" s="71">
        <v>82853425.759999976</v>
      </c>
      <c r="M25" s="71">
        <v>146428196.31059191</v>
      </c>
      <c r="N25" s="8"/>
    </row>
    <row r="26" spans="2:17" x14ac:dyDescent="0.2">
      <c r="C26" s="6">
        <f t="shared" si="1"/>
        <v>43160</v>
      </c>
      <c r="D26" s="71">
        <v>20271314.537499994</v>
      </c>
      <c r="E26" s="71">
        <v>95067750.200000003</v>
      </c>
      <c r="F26" s="71">
        <v>272452646.25285637</v>
      </c>
      <c r="G26" s="71">
        <v>1176229748.7647433</v>
      </c>
      <c r="H26" s="71">
        <v>1763077211.4918268</v>
      </c>
      <c r="I26" s="71">
        <v>154500278.39999998</v>
      </c>
      <c r="J26" s="71">
        <v>815988109.44719696</v>
      </c>
      <c r="K26" s="71">
        <v>190133846.33000007</v>
      </c>
      <c r="L26" s="71">
        <v>81660981.839999974</v>
      </c>
      <c r="M26" s="71">
        <v>146489833.29059193</v>
      </c>
      <c r="N26" s="8"/>
    </row>
    <row r="27" spans="2:17" x14ac:dyDescent="0.2">
      <c r="C27" s="6">
        <f t="shared" si="1"/>
        <v>43191</v>
      </c>
      <c r="D27" s="71">
        <v>20283975.837499995</v>
      </c>
      <c r="E27" s="71">
        <v>95068241.420000002</v>
      </c>
      <c r="F27" s="71">
        <v>272454930.92285633</v>
      </c>
      <c r="G27" s="71">
        <v>1176180915.0047431</v>
      </c>
      <c r="H27" s="71">
        <v>1763246190.1518269</v>
      </c>
      <c r="I27" s="71">
        <v>154476252.74999997</v>
      </c>
      <c r="J27" s="71">
        <v>815977852.3371973</v>
      </c>
      <c r="K27" s="71">
        <v>190252825.31000006</v>
      </c>
      <c r="L27" s="71">
        <v>81720506.089999974</v>
      </c>
      <c r="M27" s="71">
        <v>146530781.06059191</v>
      </c>
      <c r="N27" s="8"/>
    </row>
    <row r="28" spans="2:17" x14ac:dyDescent="0.2">
      <c r="C28" s="6">
        <f t="shared" si="1"/>
        <v>43221</v>
      </c>
      <c r="D28" s="71">
        <v>20284001.217499994</v>
      </c>
      <c r="E28" s="71">
        <v>95068893.189999998</v>
      </c>
      <c r="F28" s="71">
        <v>272362323.73285633</v>
      </c>
      <c r="G28" s="71">
        <v>1175798518.0547433</v>
      </c>
      <c r="H28" s="71">
        <v>1763302296.5718269</v>
      </c>
      <c r="I28" s="71">
        <v>154484291.23999998</v>
      </c>
      <c r="J28" s="71">
        <v>817019208.30719709</v>
      </c>
      <c r="K28" s="71">
        <v>190325752.33000007</v>
      </c>
      <c r="L28" s="71">
        <v>81756990.909999967</v>
      </c>
      <c r="M28" s="71">
        <v>146545847.81059191</v>
      </c>
      <c r="N28" s="8"/>
    </row>
    <row r="29" spans="2:17" x14ac:dyDescent="0.2">
      <c r="C29" s="6">
        <f t="shared" si="1"/>
        <v>43252</v>
      </c>
      <c r="D29" s="71">
        <v>20293331.127499994</v>
      </c>
      <c r="E29" s="71">
        <v>95068893.189999998</v>
      </c>
      <c r="F29" s="71">
        <v>272677903.49285638</v>
      </c>
      <c r="G29" s="71">
        <v>1182213350.5559433</v>
      </c>
      <c r="H29" s="71">
        <v>1763499169.0818269</v>
      </c>
      <c r="I29" s="71">
        <v>154641941.59999999</v>
      </c>
      <c r="J29" s="71">
        <v>817532298.27719688</v>
      </c>
      <c r="K29" s="71">
        <v>190371712.88000008</v>
      </c>
      <c r="L29" s="71">
        <v>81779984.639999971</v>
      </c>
      <c r="M29" s="71">
        <v>146721028.76059192</v>
      </c>
      <c r="N29" s="8"/>
    </row>
    <row r="30" spans="2:17" x14ac:dyDescent="0.2">
      <c r="C30" s="6">
        <f t="shared" si="1"/>
        <v>43282</v>
      </c>
      <c r="D30" s="71">
        <v>20292833.497499995</v>
      </c>
      <c r="E30" s="71">
        <v>95069390.819999993</v>
      </c>
      <c r="F30" s="71">
        <v>272732015.72285634</v>
      </c>
      <c r="G30" s="71">
        <v>1182225860.8947432</v>
      </c>
      <c r="H30" s="71">
        <v>1763545151.8218269</v>
      </c>
      <c r="I30" s="71">
        <v>154504985.01999998</v>
      </c>
      <c r="J30" s="71">
        <v>817803327.8371973</v>
      </c>
      <c r="K30" s="71">
        <v>190401549.95000008</v>
      </c>
      <c r="L30" s="71">
        <v>81794911.879999965</v>
      </c>
      <c r="M30" s="71">
        <v>146673444.60059193</v>
      </c>
      <c r="N30" s="8"/>
    </row>
    <row r="31" spans="2:17" x14ac:dyDescent="0.2">
      <c r="C31" s="6">
        <f t="shared" si="1"/>
        <v>43313</v>
      </c>
      <c r="D31" s="71">
        <v>20315300.197499994</v>
      </c>
      <c r="E31" s="71">
        <v>95069417.849999994</v>
      </c>
      <c r="F31" s="71">
        <v>282218761.30285639</v>
      </c>
      <c r="G31" s="71">
        <v>1188776363.282743</v>
      </c>
      <c r="H31" s="71">
        <v>1763590257.531827</v>
      </c>
      <c r="I31" s="71">
        <v>154507583.64999998</v>
      </c>
      <c r="J31" s="71">
        <v>817858375.49719715</v>
      </c>
      <c r="K31" s="71">
        <v>190423604.99000007</v>
      </c>
      <c r="L31" s="71">
        <v>81805945.849999964</v>
      </c>
      <c r="M31" s="71">
        <v>146677606.42059192</v>
      </c>
      <c r="N31" s="8"/>
    </row>
    <row r="32" spans="2:17" x14ac:dyDescent="0.2">
      <c r="C32" s="6">
        <f t="shared" si="1"/>
        <v>43344</v>
      </c>
      <c r="D32" s="71">
        <v>20315821.767499994</v>
      </c>
      <c r="E32" s="71">
        <v>95070616.149999991</v>
      </c>
      <c r="F32" s="71">
        <v>282239983.21285635</v>
      </c>
      <c r="G32" s="71">
        <v>1188803423.7927432</v>
      </c>
      <c r="H32" s="71">
        <v>1763620687.8818269</v>
      </c>
      <c r="I32" s="71">
        <v>154517161.86999997</v>
      </c>
      <c r="J32" s="71">
        <v>817906194.21719718</v>
      </c>
      <c r="K32" s="71">
        <v>190490505.59000006</v>
      </c>
      <c r="L32" s="71">
        <v>81839415.709999964</v>
      </c>
      <c r="M32" s="71">
        <v>146687776.88059193</v>
      </c>
      <c r="N32" s="8"/>
    </row>
    <row r="33" spans="2:14" x14ac:dyDescent="0.2">
      <c r="C33" s="6">
        <f t="shared" si="1"/>
        <v>43374</v>
      </c>
      <c r="D33" s="71">
        <v>20328639.517499994</v>
      </c>
      <c r="E33" s="71">
        <v>95070707.899999991</v>
      </c>
      <c r="F33" s="71">
        <v>282323226.02285635</v>
      </c>
      <c r="G33" s="71">
        <v>1188881556.7627432</v>
      </c>
      <c r="H33" s="71">
        <v>1763638133.8418264</v>
      </c>
      <c r="I33" s="71">
        <v>154518008.94999996</v>
      </c>
      <c r="J33" s="71">
        <v>817940618.87719715</v>
      </c>
      <c r="K33" s="71">
        <v>190540556.75000006</v>
      </c>
      <c r="L33" s="71">
        <v>81864455.909999967</v>
      </c>
      <c r="M33" s="71">
        <v>146693540.87059191</v>
      </c>
      <c r="N33" s="8"/>
    </row>
    <row r="34" spans="2:14" x14ac:dyDescent="0.2">
      <c r="C34" s="6">
        <f t="shared" si="1"/>
        <v>43405</v>
      </c>
      <c r="D34" s="71">
        <v>20329328.067499995</v>
      </c>
      <c r="E34" s="71">
        <v>95073836.459999993</v>
      </c>
      <c r="F34" s="71">
        <v>282383160.93285638</v>
      </c>
      <c r="G34" s="71">
        <v>1188934880.6727431</v>
      </c>
      <c r="H34" s="71">
        <v>1763599124.0718265</v>
      </c>
      <c r="I34" s="71">
        <v>154781401.15999997</v>
      </c>
      <c r="J34" s="71">
        <v>818291304.12719703</v>
      </c>
      <c r="K34" s="71">
        <v>190562858.96000007</v>
      </c>
      <c r="L34" s="71">
        <v>81875613.529999971</v>
      </c>
      <c r="M34" s="71">
        <v>146782292.64059192</v>
      </c>
      <c r="N34" s="8"/>
    </row>
    <row r="35" spans="2:14" x14ac:dyDescent="0.2">
      <c r="C35" s="6">
        <f t="shared" si="1"/>
        <v>43435</v>
      </c>
      <c r="D35" s="71">
        <v>20337104.427499995</v>
      </c>
      <c r="E35" s="71">
        <v>95073836.459999993</v>
      </c>
      <c r="F35" s="71">
        <v>288607910.17285639</v>
      </c>
      <c r="G35" s="71">
        <v>1183323683.5827432</v>
      </c>
      <c r="H35" s="71">
        <v>1763766194.6718264</v>
      </c>
      <c r="I35" s="71">
        <v>154686218.08999997</v>
      </c>
      <c r="J35" s="71">
        <v>818206860.35719705</v>
      </c>
      <c r="K35" s="71">
        <v>190597927.60000005</v>
      </c>
      <c r="L35" s="71">
        <v>81893158.089999974</v>
      </c>
      <c r="M35" s="71">
        <v>146889792.7205919</v>
      </c>
      <c r="N35" s="8"/>
    </row>
    <row r="36" spans="2:14" x14ac:dyDescent="0.2"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2:14" x14ac:dyDescent="0.2">
      <c r="B37" s="4" t="s">
        <v>7</v>
      </c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2:14" x14ac:dyDescent="0.2">
      <c r="D38" s="5">
        <v>350.1</v>
      </c>
      <c r="E38" s="5">
        <v>350.2</v>
      </c>
      <c r="F38" s="5">
        <v>352</v>
      </c>
      <c r="G38" s="5">
        <v>353</v>
      </c>
      <c r="H38" s="5">
        <v>354</v>
      </c>
      <c r="I38" s="5">
        <v>355</v>
      </c>
      <c r="J38" s="5">
        <v>356</v>
      </c>
      <c r="K38" s="5">
        <v>357</v>
      </c>
      <c r="L38" s="5">
        <v>358</v>
      </c>
      <c r="M38" s="5">
        <v>359</v>
      </c>
    </row>
    <row r="39" spans="2:14" x14ac:dyDescent="0.2">
      <c r="C39" s="6">
        <f>C23</f>
        <v>43070</v>
      </c>
      <c r="D39" s="71">
        <v>87876203.008566424</v>
      </c>
      <c r="E39" s="71">
        <v>164901118.05652422</v>
      </c>
      <c r="F39" s="71">
        <v>569698022.78641224</v>
      </c>
      <c r="G39" s="71">
        <v>3409447773.7821789</v>
      </c>
      <c r="H39" s="71">
        <v>2283380921.7859855</v>
      </c>
      <c r="I39" s="71">
        <v>364424080.37077081</v>
      </c>
      <c r="J39" s="71">
        <v>1245933686.0102172</v>
      </c>
      <c r="K39" s="71">
        <v>190222488.7243827</v>
      </c>
      <c r="L39" s="71">
        <v>84920373.963020414</v>
      </c>
      <c r="M39" s="71">
        <v>172640885.01442629</v>
      </c>
      <c r="N39" s="8"/>
    </row>
    <row r="40" spans="2:14" x14ac:dyDescent="0.2">
      <c r="C40" s="6">
        <f>C35</f>
        <v>43435</v>
      </c>
      <c r="D40" s="71">
        <v>87352690.443103433</v>
      </c>
      <c r="E40" s="71">
        <v>165261946.55689645</v>
      </c>
      <c r="F40" s="71">
        <v>643675309.99999952</v>
      </c>
      <c r="G40" s="71">
        <v>3459763552.9999981</v>
      </c>
      <c r="H40" s="71">
        <v>2284709795.0000019</v>
      </c>
      <c r="I40" s="71">
        <v>386542291</v>
      </c>
      <c r="J40" s="71">
        <v>1311509386.9999998</v>
      </c>
      <c r="K40" s="71">
        <v>190891202</v>
      </c>
      <c r="L40" s="71">
        <v>83989219</v>
      </c>
      <c r="M40" s="71">
        <v>173783603.00000003</v>
      </c>
      <c r="N40" s="8"/>
    </row>
    <row r="41" spans="2:14" x14ac:dyDescent="0.2"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2:14" x14ac:dyDescent="0.2">
      <c r="B42" s="4" t="s">
        <v>8</v>
      </c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2:14" x14ac:dyDescent="0.2">
      <c r="D43" s="5">
        <v>350.1</v>
      </c>
      <c r="E43" s="5">
        <v>350.2</v>
      </c>
      <c r="F43" s="5">
        <v>352</v>
      </c>
      <c r="G43" s="5">
        <v>353</v>
      </c>
      <c r="H43" s="5">
        <v>354</v>
      </c>
      <c r="I43" s="5">
        <v>355</v>
      </c>
      <c r="J43" s="5">
        <v>356</v>
      </c>
      <c r="K43" s="5">
        <v>357</v>
      </c>
      <c r="L43" s="5">
        <v>358</v>
      </c>
      <c r="M43" s="5">
        <v>359</v>
      </c>
    </row>
    <row r="44" spans="2:14" x14ac:dyDescent="0.2">
      <c r="C44" s="6">
        <f>C39</f>
        <v>43070</v>
      </c>
      <c r="D44" s="71">
        <v>162.57822591471867</v>
      </c>
      <c r="E44" s="71">
        <v>20570608.685404815</v>
      </c>
      <c r="F44" s="71">
        <v>90912859.774352491</v>
      </c>
      <c r="G44" s="71">
        <v>521029731.1982764</v>
      </c>
      <c r="H44" s="71">
        <v>508793022.97525769</v>
      </c>
      <c r="I44" s="71">
        <v>46422545.596403174</v>
      </c>
      <c r="J44" s="71">
        <v>417546824.55132443</v>
      </c>
      <c r="K44" s="71">
        <v>3830318.0792135773</v>
      </c>
      <c r="L44" s="71">
        <v>6981972.4030607948</v>
      </c>
      <c r="M44" s="71">
        <v>17589054.15759493</v>
      </c>
    </row>
    <row r="45" spans="2:14" x14ac:dyDescent="0.2">
      <c r="C45" s="6">
        <f>C40</f>
        <v>43435</v>
      </c>
      <c r="D45" s="71">
        <v>0</v>
      </c>
      <c r="E45" s="71">
        <v>23285718.871868949</v>
      </c>
      <c r="F45" s="71">
        <v>105746315.80267715</v>
      </c>
      <c r="G45" s="71">
        <v>558039637.55097854</v>
      </c>
      <c r="H45" s="71">
        <v>542790390.85300505</v>
      </c>
      <c r="I45" s="71">
        <v>49370280.440375119</v>
      </c>
      <c r="J45" s="71">
        <v>437221587.31308496</v>
      </c>
      <c r="K45" s="71">
        <v>6809024.0482156798</v>
      </c>
      <c r="L45" s="71">
        <v>11173141.017508255</v>
      </c>
      <c r="M45" s="71">
        <v>20303393.816705655</v>
      </c>
    </row>
    <row r="46" spans="2:14" x14ac:dyDescent="0.2"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2:14" x14ac:dyDescent="0.2">
      <c r="D47" s="8"/>
      <c r="E47" s="8"/>
    </row>
    <row r="48" spans="2:14" x14ac:dyDescent="0.2">
      <c r="E48" s="8"/>
    </row>
    <row r="49" spans="5:5" x14ac:dyDescent="0.2">
      <c r="E49" s="8"/>
    </row>
    <row r="50" spans="5:5" x14ac:dyDescent="0.2">
      <c r="E50" s="8"/>
    </row>
  </sheetData>
  <pageMargins left="0.7" right="0.7" top="0.75" bottom="0.75" header="0.3" footer="0.3"/>
  <pageSetup scale="70" fitToHeight="0" orientation="landscape" r:id="rId1"/>
  <headerFooter>
    <oddHeader>&amp;RTO2020 Annual Update
Attachment 4
WP-Schedule 6 and 8
Page &amp;P of &amp;N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9"/>
  <sheetViews>
    <sheetView showGridLines="0" zoomScaleNormal="100" workbookViewId="0">
      <selection sqref="A1:G1"/>
    </sheetView>
  </sheetViews>
  <sheetFormatPr defaultColWidth="9.140625" defaultRowHeight="12.75" x14ac:dyDescent="0.2"/>
  <cols>
    <col min="1" max="2" width="21" style="1" customWidth="1"/>
    <col min="3" max="5" width="19.140625" style="1" customWidth="1"/>
    <col min="6" max="6" width="18.5703125" style="1" customWidth="1"/>
    <col min="7" max="7" width="20.42578125" style="1" customWidth="1"/>
    <col min="8" max="16384" width="9.140625" style="1"/>
  </cols>
  <sheetData>
    <row r="1" spans="1:7" x14ac:dyDescent="0.2">
      <c r="A1" s="98" t="s">
        <v>9</v>
      </c>
      <c r="B1" s="98"/>
      <c r="C1" s="98"/>
      <c r="D1" s="98"/>
      <c r="E1" s="98"/>
      <c r="F1" s="98"/>
      <c r="G1" s="98"/>
    </row>
    <row r="2" spans="1:7" x14ac:dyDescent="0.2">
      <c r="A2" s="99" t="s">
        <v>10</v>
      </c>
      <c r="B2" s="99"/>
      <c r="C2" s="99"/>
      <c r="D2" s="99"/>
      <c r="E2" s="99"/>
      <c r="F2" s="99"/>
      <c r="G2" s="99"/>
    </row>
    <row r="3" spans="1:7" x14ac:dyDescent="0.2">
      <c r="A3" s="100" t="s">
        <v>59</v>
      </c>
      <c r="B3" s="100"/>
      <c r="C3" s="101"/>
      <c r="D3" s="101"/>
      <c r="E3" s="101"/>
      <c r="F3" s="101"/>
      <c r="G3" s="101"/>
    </row>
    <row r="4" spans="1:7" x14ac:dyDescent="0.2">
      <c r="A4" s="2"/>
      <c r="B4" s="2"/>
      <c r="C4" s="9"/>
      <c r="D4" s="2"/>
      <c r="E4" s="2"/>
      <c r="F4" s="10"/>
      <c r="G4" s="2"/>
    </row>
    <row r="5" spans="1:7" x14ac:dyDescent="0.2">
      <c r="A5" s="102" t="s">
        <v>11</v>
      </c>
      <c r="B5" s="102"/>
      <c r="C5" s="102"/>
      <c r="D5" s="102"/>
      <c r="E5" s="102"/>
      <c r="F5" s="102"/>
      <c r="G5" s="102"/>
    </row>
    <row r="6" spans="1:7" ht="13.5" thickBot="1" x14ac:dyDescent="0.25">
      <c r="A6" s="97" t="s">
        <v>12</v>
      </c>
      <c r="B6" s="97"/>
      <c r="C6" s="97"/>
      <c r="D6" s="97"/>
      <c r="E6" s="97"/>
      <c r="F6" s="97"/>
      <c r="G6" s="97"/>
    </row>
    <row r="7" spans="1:7" ht="38.25" x14ac:dyDescent="0.2">
      <c r="A7" s="11"/>
      <c r="B7" s="12" t="s">
        <v>13</v>
      </c>
      <c r="C7" s="13" t="s">
        <v>14</v>
      </c>
      <c r="D7" s="13" t="s">
        <v>15</v>
      </c>
      <c r="E7" s="12" t="s">
        <v>16</v>
      </c>
      <c r="F7" s="13" t="s">
        <v>17</v>
      </c>
      <c r="G7" s="12" t="s">
        <v>18</v>
      </c>
    </row>
    <row r="8" spans="1:7" x14ac:dyDescent="0.2">
      <c r="A8" s="16" t="s">
        <v>19</v>
      </c>
      <c r="B8" s="16"/>
      <c r="C8" s="17"/>
      <c r="D8" s="17"/>
      <c r="E8" s="18"/>
      <c r="F8" s="17"/>
      <c r="G8" s="18"/>
    </row>
    <row r="9" spans="1:7" x14ac:dyDescent="0.2">
      <c r="A9" s="19">
        <v>352</v>
      </c>
      <c r="B9" s="20">
        <v>983751072.65000057</v>
      </c>
      <c r="C9" s="75">
        <v>983751072.65000057</v>
      </c>
      <c r="D9" s="75">
        <v>643675310</v>
      </c>
      <c r="E9" s="76">
        <f>D9/C9</f>
        <v>0.65430709850824942</v>
      </c>
      <c r="F9" s="75">
        <v>288607910.17285639</v>
      </c>
      <c r="G9" s="21">
        <f>(D9-F9)/(C9-F9)</f>
        <v>0.51078312927924097</v>
      </c>
    </row>
    <row r="10" spans="1:7" x14ac:dyDescent="0.2">
      <c r="A10" s="19">
        <v>353</v>
      </c>
      <c r="B10" s="22">
        <v>6072137167.2100029</v>
      </c>
      <c r="C10" s="75">
        <v>6072137167.2100029</v>
      </c>
      <c r="D10" s="75">
        <v>3459763553</v>
      </c>
      <c r="E10" s="77">
        <f>D10/C10</f>
        <v>0.56977691012696208</v>
      </c>
      <c r="F10" s="75">
        <v>1183323683.5827432</v>
      </c>
      <c r="G10" s="23">
        <f>(D10-F10)/(C10-F10)</f>
        <v>0.46564260981546995</v>
      </c>
    </row>
    <row r="11" spans="1:7" x14ac:dyDescent="0.2">
      <c r="A11" s="24" t="s">
        <v>20</v>
      </c>
      <c r="B11" s="25">
        <f>SUM(B9:B10)</f>
        <v>7055888239.8600035</v>
      </c>
      <c r="C11" s="78">
        <f>SUM(C9:C10)</f>
        <v>7055888239.8600035</v>
      </c>
      <c r="D11" s="78">
        <f>SUM(D9:D10)</f>
        <v>4103438863</v>
      </c>
      <c r="E11" s="76">
        <f>D11/C11</f>
        <v>0.58156233822113612</v>
      </c>
      <c r="F11" s="78">
        <f>+F9+F10</f>
        <v>1471931593.7555995</v>
      </c>
      <c r="G11" s="21">
        <f>(D11-F11)/(C11-F11)</f>
        <v>0.47126212397803036</v>
      </c>
    </row>
    <row r="12" spans="1:7" x14ac:dyDescent="0.2">
      <c r="A12" s="26"/>
      <c r="B12" s="26"/>
      <c r="C12" s="79"/>
      <c r="D12" s="79"/>
      <c r="E12" s="76"/>
      <c r="F12" s="79"/>
      <c r="G12" s="21"/>
    </row>
    <row r="13" spans="1:7" x14ac:dyDescent="0.2">
      <c r="A13" s="28" t="s">
        <v>21</v>
      </c>
      <c r="B13" s="28"/>
      <c r="C13" s="79"/>
      <c r="D13" s="79"/>
      <c r="E13" s="80"/>
      <c r="F13" s="79"/>
      <c r="G13" s="29"/>
    </row>
    <row r="14" spans="1:7" x14ac:dyDescent="0.2">
      <c r="A14" s="19">
        <v>350</v>
      </c>
      <c r="B14" s="22">
        <v>343230095.2900002</v>
      </c>
      <c r="C14" s="75">
        <v>343230095.2900002</v>
      </c>
      <c r="D14" s="75">
        <v>252614637</v>
      </c>
      <c r="E14" s="77">
        <f>D14/C14</f>
        <v>0.73599209529269904</v>
      </c>
      <c r="F14" s="75">
        <v>115410940.88749999</v>
      </c>
      <c r="G14" s="23">
        <f>(D14-F14)/(C14-F14)</f>
        <v>0.60224828975571976</v>
      </c>
    </row>
    <row r="15" spans="1:7" x14ac:dyDescent="0.2">
      <c r="A15" s="28" t="s">
        <v>22</v>
      </c>
      <c r="B15" s="25">
        <f>B11+B14</f>
        <v>7399118335.1500034</v>
      </c>
      <c r="C15" s="78">
        <f>C11+C14</f>
        <v>7399118335.1500034</v>
      </c>
      <c r="D15" s="78">
        <f>D11+D14</f>
        <v>4356053500</v>
      </c>
      <c r="E15" s="76">
        <f>D15/C15</f>
        <v>0.58872602149181452</v>
      </c>
      <c r="F15" s="78">
        <f>F11+F14</f>
        <v>1587342534.6430995</v>
      </c>
      <c r="G15" s="21">
        <f>(D15-F15)/(C15-F15)</f>
        <v>0.47639672630100649</v>
      </c>
    </row>
    <row r="16" spans="1:7" x14ac:dyDescent="0.2">
      <c r="A16" s="26"/>
      <c r="B16" s="26"/>
      <c r="C16" s="79"/>
      <c r="D16" s="79"/>
      <c r="E16" s="76"/>
      <c r="F16" s="79"/>
      <c r="G16" s="21"/>
    </row>
    <row r="17" spans="1:7" x14ac:dyDescent="0.2">
      <c r="A17" s="28" t="s">
        <v>23</v>
      </c>
      <c r="B17" s="28"/>
      <c r="C17" s="79"/>
      <c r="D17" s="79"/>
      <c r="E17" s="81"/>
      <c r="F17" s="79"/>
      <c r="G17" s="33"/>
    </row>
    <row r="18" spans="1:7" x14ac:dyDescent="0.2">
      <c r="A18" s="19">
        <v>354</v>
      </c>
      <c r="B18" s="20">
        <v>2355779001.329998</v>
      </c>
      <c r="C18" s="75">
        <v>2355779001.329998</v>
      </c>
      <c r="D18" s="75">
        <v>2284709795</v>
      </c>
      <c r="E18" s="76">
        <f t="shared" ref="E18:E24" si="0">D18/C18</f>
        <v>0.9698319722308949</v>
      </c>
      <c r="F18" s="75">
        <v>1763766194.6718264</v>
      </c>
      <c r="G18" s="21">
        <f t="shared" ref="G18:G24" si="1">(D18-F18)/(C18-F18)</f>
        <v>0.87995326193841383</v>
      </c>
    </row>
    <row r="19" spans="1:7" x14ac:dyDescent="0.2">
      <c r="A19" s="19">
        <v>355</v>
      </c>
      <c r="B19" s="20">
        <v>1500195880.6600001</v>
      </c>
      <c r="C19" s="75">
        <v>1500195880.6600001</v>
      </c>
      <c r="D19" s="75">
        <v>386542291</v>
      </c>
      <c r="E19" s="76">
        <f t="shared" si="0"/>
        <v>0.25766121343430404</v>
      </c>
      <c r="F19" s="75">
        <v>154686218.08999997</v>
      </c>
      <c r="G19" s="21">
        <f t="shared" si="1"/>
        <v>0.17231840049899136</v>
      </c>
    </row>
    <row r="20" spans="1:7" x14ac:dyDescent="0.2">
      <c r="A20" s="19">
        <v>356</v>
      </c>
      <c r="B20" s="20">
        <v>1653093431.1100006</v>
      </c>
      <c r="C20" s="75">
        <v>1653093431.1100006</v>
      </c>
      <c r="D20" s="75">
        <v>1311509387</v>
      </c>
      <c r="E20" s="76">
        <f t="shared" si="0"/>
        <v>0.79336676458714284</v>
      </c>
      <c r="F20" s="75">
        <v>818206860.35719705</v>
      </c>
      <c r="G20" s="21">
        <f t="shared" si="1"/>
        <v>0.59086173370593342</v>
      </c>
    </row>
    <row r="21" spans="1:7" x14ac:dyDescent="0.2">
      <c r="A21" s="19">
        <v>357</v>
      </c>
      <c r="B21" s="20">
        <v>271487039.28999996</v>
      </c>
      <c r="C21" s="75">
        <v>271487039.28999996</v>
      </c>
      <c r="D21" s="75">
        <v>190891202</v>
      </c>
      <c r="E21" s="76">
        <f t="shared" si="0"/>
        <v>0.70313191561270727</v>
      </c>
      <c r="F21" s="75">
        <v>190597927.60000005</v>
      </c>
      <c r="G21" s="21">
        <f t="shared" si="1"/>
        <v>3.6256350684612973E-3</v>
      </c>
    </row>
    <row r="22" spans="1:7" x14ac:dyDescent="0.2">
      <c r="A22" s="19">
        <v>358</v>
      </c>
      <c r="B22" s="20">
        <v>399339545.2899999</v>
      </c>
      <c r="C22" s="75">
        <v>399339545.2899999</v>
      </c>
      <c r="D22" s="75">
        <v>83989219</v>
      </c>
      <c r="E22" s="76">
        <f t="shared" si="0"/>
        <v>0.21032031510680249</v>
      </c>
      <c r="F22" s="75">
        <v>81893158.089999974</v>
      </c>
      <c r="G22" s="21">
        <f t="shared" si="1"/>
        <v>6.6028816030577484E-3</v>
      </c>
    </row>
    <row r="23" spans="1:7" x14ac:dyDescent="0.2">
      <c r="A23" s="19">
        <v>359</v>
      </c>
      <c r="B23" s="36">
        <v>195497057.64999998</v>
      </c>
      <c r="C23" s="75">
        <v>195497057.64999998</v>
      </c>
      <c r="D23" s="75">
        <v>173783603</v>
      </c>
      <c r="E23" s="77">
        <f t="shared" si="0"/>
        <v>0.88893206419058357</v>
      </c>
      <c r="F23" s="75">
        <v>146889792.7205919</v>
      </c>
      <c r="G23" s="23">
        <f t="shared" si="1"/>
        <v>0.55328787411646707</v>
      </c>
    </row>
    <row r="24" spans="1:7" x14ac:dyDescent="0.2">
      <c r="A24" s="24" t="s">
        <v>24</v>
      </c>
      <c r="B24" s="27">
        <f>SUM(B18:B23)</f>
        <v>6375391955.329998</v>
      </c>
      <c r="C24" s="27">
        <f>SUM(C18:C23)</f>
        <v>6375391955.329998</v>
      </c>
      <c r="D24" s="37">
        <f>SUM(D18:D23)</f>
        <v>4431425497</v>
      </c>
      <c r="E24" s="21">
        <f t="shared" si="0"/>
        <v>0.69508283224770362</v>
      </c>
      <c r="F24" s="37">
        <f>SUM(F18:F23)</f>
        <v>3156040151.5296154</v>
      </c>
      <c r="G24" s="21">
        <f t="shared" si="1"/>
        <v>0.39616215412208655</v>
      </c>
    </row>
    <row r="25" spans="1:7" x14ac:dyDescent="0.2">
      <c r="A25" s="38"/>
      <c r="B25" s="38"/>
      <c r="C25" s="27"/>
      <c r="D25" s="27"/>
      <c r="E25" s="18"/>
      <c r="F25" s="27"/>
      <c r="G25" s="18"/>
    </row>
    <row r="26" spans="1:7" ht="13.5" thickBot="1" x14ac:dyDescent="0.25">
      <c r="A26" s="39" t="s">
        <v>25</v>
      </c>
      <c r="B26" s="40">
        <f>B24+B15</f>
        <v>13774510290.480001</v>
      </c>
      <c r="C26" s="40">
        <f>C24+C15</f>
        <v>13774510290.480001</v>
      </c>
      <c r="D26" s="40">
        <f>D24+D15</f>
        <v>8787478997</v>
      </c>
      <c r="E26" s="41">
        <f>D26/C26</f>
        <v>0.63795218934739939</v>
      </c>
      <c r="F26" s="40">
        <f>F24+F15</f>
        <v>4743382686.1727152</v>
      </c>
      <c r="G26" s="41">
        <f>(D26-F26)/(C26-F26)</f>
        <v>0.44779527961696641</v>
      </c>
    </row>
    <row r="27" spans="1:7" x14ac:dyDescent="0.2">
      <c r="A27" s="38"/>
      <c r="B27" s="38"/>
      <c r="C27" s="17"/>
      <c r="D27" s="17"/>
      <c r="E27" s="42"/>
      <c r="F27" s="17"/>
      <c r="G27" s="33"/>
    </row>
    <row r="28" spans="1:7" ht="13.5" thickBot="1" x14ac:dyDescent="0.25">
      <c r="A28" s="97" t="s">
        <v>26</v>
      </c>
      <c r="B28" s="97"/>
      <c r="C28" s="97"/>
      <c r="D28" s="97"/>
      <c r="E28" s="97"/>
    </row>
    <row r="29" spans="1:7" ht="25.5" x14ac:dyDescent="0.2">
      <c r="A29" s="11"/>
      <c r="B29" s="11"/>
      <c r="C29" s="13" t="s">
        <v>14</v>
      </c>
      <c r="D29" s="13" t="s">
        <v>15</v>
      </c>
      <c r="E29" s="12" t="s">
        <v>16</v>
      </c>
      <c r="F29" s="13"/>
      <c r="G29" s="12"/>
    </row>
    <row r="30" spans="1:7" x14ac:dyDescent="0.2">
      <c r="A30" s="16" t="s">
        <v>27</v>
      </c>
      <c r="B30" s="16"/>
      <c r="C30" s="17"/>
      <c r="D30" s="17"/>
      <c r="E30" s="42"/>
      <c r="F30" s="17"/>
      <c r="G30" s="42"/>
    </row>
    <row r="31" spans="1:7" x14ac:dyDescent="0.2">
      <c r="A31" s="19">
        <v>360</v>
      </c>
      <c r="B31" s="20">
        <v>124672240.66000003</v>
      </c>
      <c r="C31" s="75">
        <v>124672240.66000003</v>
      </c>
      <c r="D31" s="75">
        <v>0</v>
      </c>
      <c r="E31" s="76">
        <f>D31/C31</f>
        <v>0</v>
      </c>
      <c r="F31" s="75">
        <v>0</v>
      </c>
      <c r="G31" s="21">
        <f>(D31-F31)/(C31-F31)</f>
        <v>0</v>
      </c>
    </row>
    <row r="32" spans="1:7" x14ac:dyDescent="0.2">
      <c r="A32" s="28" t="s">
        <v>28</v>
      </c>
      <c r="B32" s="28"/>
      <c r="C32" s="79"/>
      <c r="D32" s="79"/>
      <c r="E32" s="76"/>
      <c r="F32" s="79"/>
      <c r="G32" s="21"/>
    </row>
    <row r="33" spans="1:7" x14ac:dyDescent="0.2">
      <c r="A33" s="19">
        <v>361</v>
      </c>
      <c r="B33" s="20">
        <v>611762557.82000005</v>
      </c>
      <c r="C33" s="75">
        <v>611762557.82000005</v>
      </c>
      <c r="D33" s="75">
        <v>0</v>
      </c>
      <c r="E33" s="76">
        <f>D33/C33</f>
        <v>0</v>
      </c>
      <c r="F33" s="75">
        <v>0</v>
      </c>
      <c r="G33" s="21">
        <f>(D33-F33)/(C33-F33)</f>
        <v>0</v>
      </c>
    </row>
    <row r="34" spans="1:7" x14ac:dyDescent="0.2">
      <c r="A34" s="19">
        <v>362</v>
      </c>
      <c r="B34" s="22">
        <v>2397308356.0500007</v>
      </c>
      <c r="C34" s="75">
        <v>2397308356.0500007</v>
      </c>
      <c r="D34" s="75">
        <v>0</v>
      </c>
      <c r="E34" s="77">
        <f>D34/C34</f>
        <v>0</v>
      </c>
      <c r="F34" s="75">
        <v>0</v>
      </c>
      <c r="G34" s="23">
        <f>(D34-F34)/(C34-F34)</f>
        <v>0</v>
      </c>
    </row>
    <row r="35" spans="1:7" x14ac:dyDescent="0.2">
      <c r="A35" s="43" t="s">
        <v>29</v>
      </c>
      <c r="B35" s="25">
        <f>SUM(B33:B34)</f>
        <v>3009070913.8700008</v>
      </c>
      <c r="C35" s="25">
        <f>SUM(C33:C34)</f>
        <v>3009070913.8700008</v>
      </c>
      <c r="D35" s="25">
        <f>SUM(D33:D34)</f>
        <v>0</v>
      </c>
      <c r="E35" s="21">
        <f>D35/C35</f>
        <v>0</v>
      </c>
      <c r="F35" s="25">
        <f>SUM(F33:F34)</f>
        <v>0</v>
      </c>
      <c r="G35" s="21">
        <f>(D35-F35)/(C35-F35)</f>
        <v>0</v>
      </c>
    </row>
    <row r="36" spans="1:7" x14ac:dyDescent="0.2">
      <c r="A36" s="43"/>
      <c r="B36" s="43"/>
      <c r="C36" s="27"/>
      <c r="D36" s="27"/>
      <c r="E36" s="18"/>
      <c r="F36" s="27"/>
      <c r="G36" s="18"/>
    </row>
    <row r="37" spans="1:7" ht="26.25" thickBot="1" x14ac:dyDescent="0.25">
      <c r="A37" s="44" t="s">
        <v>30</v>
      </c>
      <c r="B37" s="45">
        <f>B35+B31</f>
        <v>3133743154.5300007</v>
      </c>
      <c r="C37" s="45">
        <f>C35+C31</f>
        <v>3133743154.5300007</v>
      </c>
      <c r="D37" s="45">
        <f>D35+D31</f>
        <v>0</v>
      </c>
      <c r="E37" s="41">
        <f>D37/C37</f>
        <v>0</v>
      </c>
      <c r="F37" s="45">
        <f>F35+F31</f>
        <v>0</v>
      </c>
      <c r="G37" s="41">
        <f>(D37-F37)/(C37-F37)</f>
        <v>0</v>
      </c>
    </row>
    <row r="38" spans="1:7" ht="13.5" thickBot="1" x14ac:dyDescent="0.25">
      <c r="A38" s="46"/>
      <c r="B38" s="46"/>
      <c r="C38" s="27"/>
      <c r="D38" s="27"/>
      <c r="E38" s="46"/>
      <c r="F38" s="27"/>
      <c r="G38" s="46"/>
    </row>
    <row r="39" spans="1:7" ht="26.25" thickBot="1" x14ac:dyDescent="0.25">
      <c r="A39" s="48" t="s">
        <v>31</v>
      </c>
      <c r="B39" s="49">
        <f>B37+B26</f>
        <v>16908253445.010002</v>
      </c>
      <c r="C39" s="49">
        <f>C37+C26</f>
        <v>16908253445.010002</v>
      </c>
      <c r="D39" s="49">
        <f>D37+D26</f>
        <v>8787478997</v>
      </c>
      <c r="E39" s="50">
        <f>D39/C39</f>
        <v>0.51971535827630844</v>
      </c>
      <c r="F39" s="49">
        <f>F37+F26</f>
        <v>4743382686.1727152</v>
      </c>
      <c r="G39" s="50">
        <f>(D39-F39)/(C39-F39)</f>
        <v>0.33244054877355866</v>
      </c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&amp;RTO2020 Annual Update
Attachment 4
WP-Schedule 6 and 8
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9"/>
  <sheetViews>
    <sheetView showGridLines="0" zoomScaleNormal="100" workbookViewId="0">
      <selection sqref="A1:G1"/>
    </sheetView>
  </sheetViews>
  <sheetFormatPr defaultColWidth="9.140625" defaultRowHeight="12.75" x14ac:dyDescent="0.2"/>
  <cols>
    <col min="1" max="2" width="21" style="1" customWidth="1"/>
    <col min="3" max="5" width="19.140625" style="1" customWidth="1"/>
    <col min="6" max="6" width="18.5703125" style="1" customWidth="1"/>
    <col min="7" max="7" width="20.42578125" style="1" customWidth="1"/>
    <col min="8" max="8" width="9.140625" style="1"/>
    <col min="9" max="10" width="15.7109375" style="1" bestFit="1" customWidth="1"/>
    <col min="11" max="11" width="19" style="1" bestFit="1" customWidth="1"/>
    <col min="12" max="12" width="15.7109375" style="1" bestFit="1" customWidth="1"/>
    <col min="13" max="16384" width="9.140625" style="1"/>
  </cols>
  <sheetData>
    <row r="1" spans="1:12" x14ac:dyDescent="0.2">
      <c r="A1" s="98" t="s">
        <v>9</v>
      </c>
      <c r="B1" s="98"/>
      <c r="C1" s="98"/>
      <c r="D1" s="98"/>
      <c r="E1" s="98"/>
      <c r="F1" s="98"/>
      <c r="G1" s="98"/>
    </row>
    <row r="2" spans="1:12" x14ac:dyDescent="0.2">
      <c r="A2" s="99" t="s">
        <v>10</v>
      </c>
      <c r="B2" s="99"/>
      <c r="C2" s="99"/>
      <c r="D2" s="99"/>
      <c r="E2" s="99"/>
      <c r="F2" s="99"/>
      <c r="G2" s="99"/>
    </row>
    <row r="3" spans="1:12" x14ac:dyDescent="0.2">
      <c r="A3" s="100" t="s">
        <v>58</v>
      </c>
      <c r="B3" s="100"/>
      <c r="C3" s="101"/>
      <c r="D3" s="101"/>
      <c r="E3" s="101"/>
      <c r="F3" s="101"/>
      <c r="G3" s="101"/>
    </row>
    <row r="4" spans="1:12" x14ac:dyDescent="0.2">
      <c r="A4" s="2"/>
      <c r="B4" s="2"/>
      <c r="C4" s="9"/>
      <c r="D4" s="2"/>
      <c r="E4" s="2"/>
      <c r="F4" s="10"/>
      <c r="G4" s="2"/>
    </row>
    <row r="5" spans="1:12" x14ac:dyDescent="0.2">
      <c r="A5" s="102" t="s">
        <v>11</v>
      </c>
      <c r="B5" s="102"/>
      <c r="C5" s="102"/>
      <c r="D5" s="102"/>
      <c r="E5" s="102"/>
      <c r="F5" s="102"/>
      <c r="G5" s="102"/>
    </row>
    <row r="6" spans="1:12" ht="13.5" thickBot="1" x14ac:dyDescent="0.25">
      <c r="A6" s="97" t="s">
        <v>12</v>
      </c>
      <c r="B6" s="97"/>
      <c r="C6" s="97"/>
      <c r="D6" s="97"/>
      <c r="E6" s="97"/>
      <c r="F6" s="97"/>
      <c r="G6" s="97"/>
    </row>
    <row r="7" spans="1:12" ht="38.25" x14ac:dyDescent="0.2">
      <c r="A7" s="11"/>
      <c r="B7" s="12" t="s">
        <v>13</v>
      </c>
      <c r="C7" s="13" t="s">
        <v>14</v>
      </c>
      <c r="D7" s="13" t="s">
        <v>15</v>
      </c>
      <c r="E7" s="12" t="s">
        <v>16</v>
      </c>
      <c r="F7" s="13" t="s">
        <v>17</v>
      </c>
      <c r="G7" s="12" t="s">
        <v>18</v>
      </c>
      <c r="I7" s="14"/>
      <c r="J7" s="14"/>
      <c r="K7" s="15"/>
      <c r="L7" s="15"/>
    </row>
    <row r="8" spans="1:12" x14ac:dyDescent="0.2">
      <c r="A8" s="16" t="s">
        <v>19</v>
      </c>
      <c r="B8" s="16"/>
      <c r="C8" s="17"/>
      <c r="D8" s="17"/>
      <c r="E8" s="18"/>
      <c r="F8" s="17"/>
      <c r="G8" s="18"/>
    </row>
    <row r="9" spans="1:12" x14ac:dyDescent="0.2">
      <c r="A9" s="19">
        <v>352</v>
      </c>
      <c r="B9" s="20">
        <v>879621910</v>
      </c>
      <c r="C9" s="75">
        <v>879621910</v>
      </c>
      <c r="D9" s="75">
        <v>569698022.82553017</v>
      </c>
      <c r="E9" s="76">
        <f>D9/C9</f>
        <v>0.64766238351831207</v>
      </c>
      <c r="F9" s="75">
        <v>273150052.0128563</v>
      </c>
      <c r="G9" s="21">
        <f>(D9-F9)/(C9-F9)</f>
        <v>0.48897235198497901</v>
      </c>
      <c r="I9" s="8"/>
      <c r="J9" s="8"/>
      <c r="K9" s="8"/>
      <c r="L9" s="8"/>
    </row>
    <row r="10" spans="1:12" x14ac:dyDescent="0.2">
      <c r="A10" s="19">
        <v>353</v>
      </c>
      <c r="B10" s="22">
        <v>5902949228</v>
      </c>
      <c r="C10" s="75">
        <v>5902949228</v>
      </c>
      <c r="D10" s="75">
        <v>3409447773.6593328</v>
      </c>
      <c r="E10" s="77">
        <f>D10/C10</f>
        <v>0.57758378769158081</v>
      </c>
      <c r="F10" s="75">
        <v>1176074825.7047431</v>
      </c>
      <c r="G10" s="23">
        <f>(D10-F10)/(C10-F10)</f>
        <v>0.47248408945880127</v>
      </c>
      <c r="I10" s="8"/>
      <c r="J10" s="8"/>
      <c r="K10" s="8"/>
      <c r="L10" s="8"/>
    </row>
    <row r="11" spans="1:12" x14ac:dyDescent="0.2">
      <c r="A11" s="24" t="s">
        <v>20</v>
      </c>
      <c r="B11" s="25">
        <f>SUM(B9:B10)</f>
        <v>6782571138</v>
      </c>
      <c r="C11" s="78">
        <f>SUM(C9:C10)</f>
        <v>6782571138</v>
      </c>
      <c r="D11" s="78">
        <f>SUM(D9:D10)</f>
        <v>3979145796.4848628</v>
      </c>
      <c r="E11" s="76">
        <f>D11/C11</f>
        <v>0.58667218013996492</v>
      </c>
      <c r="F11" s="78">
        <f>+F9+F10</f>
        <v>1449224877.7175994</v>
      </c>
      <c r="G11" s="21">
        <f>(D11-F11)/(C11-F11)</f>
        <v>0.47435902251606377</v>
      </c>
    </row>
    <row r="12" spans="1:12" x14ac:dyDescent="0.2">
      <c r="A12" s="26"/>
      <c r="B12" s="26"/>
      <c r="C12" s="79"/>
      <c r="D12" s="79"/>
      <c r="E12" s="76"/>
      <c r="F12" s="79"/>
      <c r="G12" s="21"/>
    </row>
    <row r="13" spans="1:12" x14ac:dyDescent="0.2">
      <c r="A13" s="28" t="s">
        <v>21</v>
      </c>
      <c r="B13" s="28"/>
      <c r="C13" s="79"/>
      <c r="D13" s="79"/>
      <c r="E13" s="80"/>
      <c r="F13" s="79"/>
      <c r="G13" s="21"/>
    </row>
    <row r="14" spans="1:12" x14ac:dyDescent="0.2">
      <c r="A14" s="19">
        <v>350</v>
      </c>
      <c r="B14" s="22">
        <v>343195020</v>
      </c>
      <c r="C14" s="75">
        <v>343195020</v>
      </c>
      <c r="D14" s="75">
        <v>252777320.81821257</v>
      </c>
      <c r="E14" s="77">
        <f>D14/C14</f>
        <v>0.73654134264014837</v>
      </c>
      <c r="F14" s="75">
        <v>115934029.50749999</v>
      </c>
      <c r="G14" s="23">
        <f>(D14-F14)/(C14-F14)</f>
        <v>0.60214157746192098</v>
      </c>
      <c r="I14" s="8"/>
      <c r="J14" s="30"/>
    </row>
    <row r="15" spans="1:12" x14ac:dyDescent="0.2">
      <c r="A15" s="28" t="s">
        <v>22</v>
      </c>
      <c r="B15" s="25">
        <f>B11+B14</f>
        <v>7125766158</v>
      </c>
      <c r="C15" s="78">
        <f>C11+C14</f>
        <v>7125766158</v>
      </c>
      <c r="D15" s="78">
        <f>D11+D14</f>
        <v>4231923117.3030753</v>
      </c>
      <c r="E15" s="76">
        <f>D15/C15</f>
        <v>0.59389026014444124</v>
      </c>
      <c r="F15" s="78">
        <f>F11+F14</f>
        <v>1565158907.2250993</v>
      </c>
      <c r="G15" s="21">
        <f>(D15-F15)/(C15-F15)</f>
        <v>0.47958147191682138</v>
      </c>
    </row>
    <row r="16" spans="1:12" x14ac:dyDescent="0.2">
      <c r="A16" s="26"/>
      <c r="B16" s="26"/>
      <c r="C16" s="79"/>
      <c r="D16" s="79"/>
      <c r="E16" s="76"/>
      <c r="F16" s="79"/>
      <c r="G16" s="21"/>
      <c r="J16" s="31"/>
      <c r="K16" s="31"/>
      <c r="L16" s="32"/>
    </row>
    <row r="17" spans="1:12" x14ac:dyDescent="0.2">
      <c r="A17" s="28" t="s">
        <v>23</v>
      </c>
      <c r="B17" s="28"/>
      <c r="C17" s="79"/>
      <c r="D17" s="79"/>
      <c r="E17" s="81"/>
      <c r="F17" s="79"/>
      <c r="G17" s="21"/>
      <c r="J17" s="31"/>
      <c r="K17" s="31"/>
      <c r="L17" s="32"/>
    </row>
    <row r="18" spans="1:12" x14ac:dyDescent="0.2">
      <c r="A18" s="19">
        <v>354</v>
      </c>
      <c r="B18" s="20">
        <v>2343145352</v>
      </c>
      <c r="C18" s="75">
        <v>2343145352</v>
      </c>
      <c r="D18" s="75">
        <v>2283380921.6603918</v>
      </c>
      <c r="E18" s="76">
        <f t="shared" ref="E18:E24" si="0">D18/C18</f>
        <v>0.97449392958546255</v>
      </c>
      <c r="F18" s="75">
        <v>1762377598.9918265</v>
      </c>
      <c r="G18" s="21">
        <f t="shared" ref="G18:G24" si="1">(D18-F18)/(C18-F18)</f>
        <v>0.89709409651267757</v>
      </c>
      <c r="I18" s="8"/>
      <c r="J18" s="31"/>
      <c r="K18" s="31"/>
      <c r="L18" s="34"/>
    </row>
    <row r="19" spans="1:12" x14ac:dyDescent="0.2">
      <c r="A19" s="19">
        <v>355</v>
      </c>
      <c r="B19" s="20">
        <v>1292702467</v>
      </c>
      <c r="C19" s="75">
        <v>1292702467</v>
      </c>
      <c r="D19" s="75">
        <v>364424080.39844126</v>
      </c>
      <c r="E19" s="76">
        <f t="shared" si="0"/>
        <v>0.28190870652870909</v>
      </c>
      <c r="F19" s="75">
        <v>154450782.31999999</v>
      </c>
      <c r="G19" s="21">
        <f t="shared" si="1"/>
        <v>0.18447000861454613</v>
      </c>
      <c r="I19" s="8"/>
      <c r="J19" s="30"/>
    </row>
    <row r="20" spans="1:12" x14ac:dyDescent="0.2">
      <c r="A20" s="19">
        <v>356</v>
      </c>
      <c r="B20" s="20">
        <v>1524531167</v>
      </c>
      <c r="C20" s="75">
        <v>1524531167</v>
      </c>
      <c r="D20" s="75">
        <v>1245933686.1010468</v>
      </c>
      <c r="E20" s="76">
        <f t="shared" si="0"/>
        <v>0.81725694631275903</v>
      </c>
      <c r="F20" s="75">
        <v>818269306.59719718</v>
      </c>
      <c r="G20" s="21">
        <f t="shared" si="1"/>
        <v>0.60553231525193718</v>
      </c>
      <c r="I20" s="8"/>
      <c r="J20" s="30"/>
      <c r="L20" s="31"/>
    </row>
    <row r="21" spans="1:12" x14ac:dyDescent="0.2">
      <c r="A21" s="19">
        <v>357</v>
      </c>
      <c r="B21" s="20">
        <v>256348021</v>
      </c>
      <c r="C21" s="75">
        <v>256348021</v>
      </c>
      <c r="D21" s="75">
        <v>190222488.72271055</v>
      </c>
      <c r="E21" s="76">
        <f t="shared" si="0"/>
        <v>0.74204781445420465</v>
      </c>
      <c r="F21" s="75">
        <v>189937751.33000007</v>
      </c>
      <c r="G21" s="21">
        <f t="shared" si="1"/>
        <v>4.2875506171766676E-3</v>
      </c>
      <c r="I21" s="8"/>
      <c r="J21" s="30"/>
      <c r="L21" s="34"/>
    </row>
    <row r="22" spans="1:12" x14ac:dyDescent="0.2">
      <c r="A22" s="19">
        <v>358</v>
      </c>
      <c r="B22" s="20">
        <v>376710004</v>
      </c>
      <c r="C22" s="75">
        <v>376710004</v>
      </c>
      <c r="D22" s="75">
        <v>84920373.966592565</v>
      </c>
      <c r="E22" s="76">
        <f t="shared" si="0"/>
        <v>0.22542638386261854</v>
      </c>
      <c r="F22" s="75">
        <v>82820739.109999985</v>
      </c>
      <c r="G22" s="21">
        <f t="shared" si="1"/>
        <v>7.1443060615992713E-3</v>
      </c>
      <c r="I22" s="8"/>
      <c r="J22" s="30"/>
      <c r="L22" s="35"/>
    </row>
    <row r="23" spans="1:12" x14ac:dyDescent="0.2">
      <c r="A23" s="19">
        <v>359</v>
      </c>
      <c r="B23" s="36">
        <v>193773411</v>
      </c>
      <c r="C23" s="75">
        <v>193773411</v>
      </c>
      <c r="D23" s="75">
        <v>172640884.93140152</v>
      </c>
      <c r="E23" s="77">
        <f t="shared" si="0"/>
        <v>0.89094207528504266</v>
      </c>
      <c r="F23" s="75">
        <v>146444293.85059193</v>
      </c>
      <c r="G23" s="23">
        <f t="shared" si="1"/>
        <v>0.55349840982903742</v>
      </c>
      <c r="I23" s="8"/>
      <c r="J23" s="30"/>
    </row>
    <row r="24" spans="1:12" x14ac:dyDescent="0.2">
      <c r="A24" s="24" t="s">
        <v>24</v>
      </c>
      <c r="B24" s="27">
        <f>SUM(B18:B23)</f>
        <v>5987210422</v>
      </c>
      <c r="C24" s="27">
        <f>SUM(C18:C23)</f>
        <v>5987210422</v>
      </c>
      <c r="D24" s="37">
        <f>SUM(D18:D23)</f>
        <v>4341522435.7805843</v>
      </c>
      <c r="E24" s="21">
        <f t="shared" si="0"/>
        <v>0.72513276296882156</v>
      </c>
      <c r="F24" s="37">
        <f>SUM(F18:F23)</f>
        <v>3154300472.199616</v>
      </c>
      <c r="G24" s="21">
        <f t="shared" si="1"/>
        <v>0.41908213978514347</v>
      </c>
    </row>
    <row r="25" spans="1:12" x14ac:dyDescent="0.2">
      <c r="A25" s="38"/>
      <c r="B25" s="38"/>
      <c r="C25" s="27"/>
      <c r="D25" s="27"/>
      <c r="E25" s="18"/>
      <c r="F25" s="27"/>
      <c r="G25" s="18"/>
      <c r="I25" s="8"/>
      <c r="J25" s="30"/>
    </row>
    <row r="26" spans="1:12" ht="13.5" thickBot="1" x14ac:dyDescent="0.25">
      <c r="A26" s="39" t="s">
        <v>25</v>
      </c>
      <c r="B26" s="40">
        <f>B24+B15</f>
        <v>13112976580</v>
      </c>
      <c r="C26" s="40">
        <f>C24+C15</f>
        <v>13112976580</v>
      </c>
      <c r="D26" s="40">
        <f>D24+D15</f>
        <v>8573445553.0836601</v>
      </c>
      <c r="E26" s="41">
        <f>D26/C26</f>
        <v>0.65381383858794784</v>
      </c>
      <c r="F26" s="40">
        <f>F24+F15</f>
        <v>4719459379.424715</v>
      </c>
      <c r="G26" s="41">
        <f>(D26-F26)/(C26-F26)</f>
        <v>0.45916224171135267</v>
      </c>
    </row>
    <row r="27" spans="1:12" x14ac:dyDescent="0.2">
      <c r="A27" s="38"/>
      <c r="B27" s="38"/>
      <c r="C27" s="17"/>
      <c r="D27" s="17"/>
      <c r="E27" s="42"/>
      <c r="F27" s="17"/>
      <c r="G27" s="33"/>
      <c r="J27" s="31"/>
      <c r="K27" s="31"/>
      <c r="L27" s="32"/>
    </row>
    <row r="28" spans="1:12" ht="13.5" thickBot="1" x14ac:dyDescent="0.25">
      <c r="A28" s="97" t="s">
        <v>26</v>
      </c>
      <c r="B28" s="97"/>
      <c r="C28" s="97"/>
      <c r="D28" s="97"/>
      <c r="E28" s="97"/>
      <c r="J28" s="31"/>
      <c r="K28" s="31"/>
      <c r="L28" s="32"/>
    </row>
    <row r="29" spans="1:12" ht="25.5" x14ac:dyDescent="0.2">
      <c r="A29" s="11"/>
      <c r="B29" s="11"/>
      <c r="C29" s="13" t="s">
        <v>14</v>
      </c>
      <c r="D29" s="13" t="s">
        <v>15</v>
      </c>
      <c r="E29" s="12" t="s">
        <v>16</v>
      </c>
      <c r="F29" s="13"/>
      <c r="G29" s="12"/>
      <c r="I29" s="8"/>
      <c r="J29" s="31"/>
      <c r="K29" s="31"/>
      <c r="L29" s="34"/>
    </row>
    <row r="30" spans="1:12" x14ac:dyDescent="0.2">
      <c r="A30" s="16" t="s">
        <v>27</v>
      </c>
      <c r="B30" s="16"/>
      <c r="C30" s="17"/>
      <c r="D30" s="17"/>
      <c r="E30" s="42"/>
      <c r="F30" s="17"/>
      <c r="G30" s="42"/>
      <c r="I30" s="8"/>
      <c r="J30" s="30"/>
    </row>
    <row r="31" spans="1:12" x14ac:dyDescent="0.2">
      <c r="A31" s="19">
        <v>360</v>
      </c>
      <c r="B31" s="20">
        <v>125242449</v>
      </c>
      <c r="C31" s="75">
        <v>125242449</v>
      </c>
      <c r="D31" s="75">
        <v>0</v>
      </c>
      <c r="E31" s="76">
        <f>D31/C31</f>
        <v>0</v>
      </c>
      <c r="F31" s="75">
        <v>0</v>
      </c>
      <c r="G31" s="21">
        <f>(D31-F31)/(C31-F31)</f>
        <v>0</v>
      </c>
      <c r="I31" s="8"/>
      <c r="J31" s="30"/>
      <c r="L31" s="31"/>
    </row>
    <row r="32" spans="1:12" x14ac:dyDescent="0.2">
      <c r="A32" s="28" t="s">
        <v>28</v>
      </c>
      <c r="B32" s="28"/>
      <c r="C32" s="79"/>
      <c r="D32" s="79"/>
      <c r="E32" s="76"/>
      <c r="F32" s="79"/>
      <c r="G32" s="21"/>
      <c r="I32" s="8"/>
      <c r="J32" s="30"/>
      <c r="L32" s="34"/>
    </row>
    <row r="33" spans="1:12" x14ac:dyDescent="0.2">
      <c r="A33" s="19">
        <v>361</v>
      </c>
      <c r="B33" s="20">
        <v>644469720</v>
      </c>
      <c r="C33" s="75">
        <v>644469720</v>
      </c>
      <c r="D33" s="75">
        <v>0</v>
      </c>
      <c r="E33" s="76">
        <f>D33/C33</f>
        <v>0</v>
      </c>
      <c r="F33" s="75">
        <v>0</v>
      </c>
      <c r="G33" s="21">
        <f>(D33-F33)/(C33-F33)</f>
        <v>0</v>
      </c>
      <c r="I33" s="8"/>
      <c r="J33" s="30"/>
      <c r="L33" s="35"/>
    </row>
    <row r="34" spans="1:12" x14ac:dyDescent="0.2">
      <c r="A34" s="19">
        <v>362</v>
      </c>
      <c r="B34" s="22">
        <v>2539477720</v>
      </c>
      <c r="C34" s="75">
        <v>2539477720</v>
      </c>
      <c r="D34" s="75">
        <v>0</v>
      </c>
      <c r="E34" s="77">
        <f>D34/C34</f>
        <v>0</v>
      </c>
      <c r="F34" s="75">
        <v>0</v>
      </c>
      <c r="G34" s="23">
        <f>(D34-F34)/(C34-F34)</f>
        <v>0</v>
      </c>
      <c r="I34" s="8"/>
    </row>
    <row r="35" spans="1:12" x14ac:dyDescent="0.2">
      <c r="A35" s="43" t="s">
        <v>29</v>
      </c>
      <c r="B35" s="25">
        <f>SUM(B33:B34)</f>
        <v>3183947440</v>
      </c>
      <c r="C35" s="25">
        <f>SUM(C33:C34)</f>
        <v>3183947440</v>
      </c>
      <c r="D35" s="25">
        <f>SUM(D33:D34)</f>
        <v>0</v>
      </c>
      <c r="E35" s="21">
        <f>D35/C35</f>
        <v>0</v>
      </c>
      <c r="F35" s="25">
        <f>SUM(F33:F34)</f>
        <v>0</v>
      </c>
      <c r="G35" s="21">
        <f>(D35-F35)/(C35-F35)</f>
        <v>0</v>
      </c>
      <c r="L35" s="35"/>
    </row>
    <row r="36" spans="1:12" x14ac:dyDescent="0.2">
      <c r="A36" s="43"/>
      <c r="B36" s="43"/>
      <c r="C36" s="27"/>
      <c r="D36" s="27"/>
      <c r="E36" s="18"/>
      <c r="F36" s="27"/>
      <c r="G36" s="18"/>
      <c r="I36" s="8"/>
    </row>
    <row r="37" spans="1:12" ht="26.25" thickBot="1" x14ac:dyDescent="0.25">
      <c r="A37" s="44" t="s">
        <v>30</v>
      </c>
      <c r="B37" s="45">
        <f>B35+B31</f>
        <v>3309189889</v>
      </c>
      <c r="C37" s="45">
        <f>C35+C31</f>
        <v>3309189889</v>
      </c>
      <c r="D37" s="45">
        <f>D35+D31</f>
        <v>0</v>
      </c>
      <c r="E37" s="41">
        <f>D37/C37</f>
        <v>0</v>
      </c>
      <c r="F37" s="45">
        <f>F35+F31</f>
        <v>0</v>
      </c>
      <c r="G37" s="41">
        <f>(D37-F37)/(C37-F37)</f>
        <v>0</v>
      </c>
      <c r="I37" s="8"/>
    </row>
    <row r="38" spans="1:12" ht="13.5" thickBot="1" x14ac:dyDescent="0.25">
      <c r="A38" s="46"/>
      <c r="B38" s="46"/>
      <c r="C38" s="27"/>
      <c r="D38" s="27"/>
      <c r="E38" s="46"/>
      <c r="F38" s="27"/>
      <c r="G38" s="46"/>
      <c r="I38" s="47"/>
    </row>
    <row r="39" spans="1:12" ht="26.25" thickBot="1" x14ac:dyDescent="0.25">
      <c r="A39" s="48" t="s">
        <v>31</v>
      </c>
      <c r="B39" s="49">
        <f>B37+B26</f>
        <v>16422166469</v>
      </c>
      <c r="C39" s="49">
        <f>C37+C26</f>
        <v>16422166469</v>
      </c>
      <c r="D39" s="49">
        <f>D37+D26</f>
        <v>8573445553.0836601</v>
      </c>
      <c r="E39" s="50">
        <f>D39/C39</f>
        <v>0.52206543937230743</v>
      </c>
      <c r="F39" s="49">
        <f>F37+F26</f>
        <v>4719459379.424715</v>
      </c>
      <c r="G39" s="50">
        <f>(D39-F39)/(C39-F39)</f>
        <v>0.32932433018784668</v>
      </c>
      <c r="I39" s="8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&amp;RTO2020 Annual Update
Attachment 4
WP-Schedule 6 and 8
Page &amp;P of &amp;N</oddHead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P37"/>
  <sheetViews>
    <sheetView showGridLines="0" zoomScaleNormal="100" workbookViewId="0">
      <selection activeCell="B1" sqref="B1"/>
    </sheetView>
  </sheetViews>
  <sheetFormatPr defaultColWidth="9.140625" defaultRowHeight="12.75" x14ac:dyDescent="0.2"/>
  <cols>
    <col min="1" max="1" width="12.5703125" style="1" bestFit="1" customWidth="1"/>
    <col min="2" max="2" width="26.85546875" style="1" bestFit="1" customWidth="1"/>
    <col min="3" max="6" width="15.140625" style="1" customWidth="1"/>
    <col min="7" max="9" width="16.42578125" style="1" bestFit="1" customWidth="1"/>
    <col min="10" max="12" width="15.42578125" style="1" bestFit="1" customWidth="1"/>
    <col min="13" max="13" width="16" style="1" bestFit="1" customWidth="1"/>
    <col min="14" max="16" width="9.28515625" style="1" bestFit="1" customWidth="1"/>
    <col min="17" max="16384" width="9.140625" style="1"/>
  </cols>
  <sheetData>
    <row r="2" spans="2:16" x14ac:dyDescent="0.2">
      <c r="B2" s="4" t="s">
        <v>3</v>
      </c>
      <c r="C2" s="4"/>
      <c r="D2" s="4"/>
    </row>
    <row r="3" spans="2:16" ht="13.5" thickBot="1" x14ac:dyDescent="0.25">
      <c r="B3" s="73" t="s">
        <v>32</v>
      </c>
      <c r="C3" s="73"/>
      <c r="D3" s="73"/>
      <c r="E3" s="3"/>
      <c r="F3" s="3"/>
    </row>
    <row r="6" spans="2:16" x14ac:dyDescent="0.2">
      <c r="B6" s="92">
        <v>43070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2"/>
    </row>
    <row r="7" spans="2:16" x14ac:dyDescent="0.2">
      <c r="B7" s="4" t="s">
        <v>33</v>
      </c>
    </row>
    <row r="8" spans="2:16" x14ac:dyDescent="0.2">
      <c r="C8" s="82">
        <v>350.1</v>
      </c>
      <c r="D8" s="82">
        <v>350.2</v>
      </c>
      <c r="E8" s="82">
        <v>352</v>
      </c>
      <c r="F8" s="82">
        <v>353</v>
      </c>
      <c r="G8" s="82">
        <v>354</v>
      </c>
      <c r="H8" s="82">
        <v>355</v>
      </c>
      <c r="I8" s="82">
        <v>356</v>
      </c>
      <c r="J8" s="82">
        <v>357</v>
      </c>
      <c r="K8" s="82">
        <v>358</v>
      </c>
      <c r="L8" s="82">
        <v>359</v>
      </c>
      <c r="M8" s="82" t="s">
        <v>0</v>
      </c>
    </row>
    <row r="9" spans="2:16" x14ac:dyDescent="0.2">
      <c r="B9" s="1" t="s">
        <v>34</v>
      </c>
      <c r="C9" s="83">
        <v>0</v>
      </c>
      <c r="D9" s="83">
        <v>8404803.791004831</v>
      </c>
      <c r="E9" s="83">
        <v>32707290.915581666</v>
      </c>
      <c r="F9" s="83">
        <v>150867306.72170976</v>
      </c>
      <c r="G9" s="83">
        <v>181534241.95129469</v>
      </c>
      <c r="H9" s="83">
        <v>22101544.856296007</v>
      </c>
      <c r="I9" s="83">
        <v>103951895.09771129</v>
      </c>
      <c r="J9" s="83">
        <v>3840663.0705712512</v>
      </c>
      <c r="K9" s="83">
        <v>5074145.4161744984</v>
      </c>
      <c r="L9" s="83">
        <v>9603411.7910451666</v>
      </c>
      <c r="M9" s="84">
        <f>SUM(C9:L9)</f>
        <v>518085303.61138916</v>
      </c>
      <c r="N9" s="53"/>
      <c r="O9" s="53"/>
      <c r="P9" s="53"/>
    </row>
    <row r="10" spans="2:16" x14ac:dyDescent="0.2">
      <c r="B10" s="54" t="s">
        <v>35</v>
      </c>
      <c r="C10" s="85">
        <v>0</v>
      </c>
      <c r="D10" s="85">
        <v>-516214.36</v>
      </c>
      <c r="E10" s="85">
        <v>-1496614.55</v>
      </c>
      <c r="F10" s="85">
        <v>27980601.109999999</v>
      </c>
      <c r="G10" s="85">
        <v>6893743.96</v>
      </c>
      <c r="H10" s="85">
        <v>4533610.46</v>
      </c>
      <c r="I10" s="85">
        <v>5014836.5199999996</v>
      </c>
      <c r="J10" s="85">
        <v>-94787.98</v>
      </c>
      <c r="K10" s="85">
        <v>1276535.33</v>
      </c>
      <c r="L10" s="85">
        <v>-17424.75</v>
      </c>
      <c r="M10" s="84">
        <f t="shared" ref="M10:M12" si="0">SUM(C10:L10)</f>
        <v>43574285.740000002</v>
      </c>
    </row>
    <row r="11" spans="2:16" x14ac:dyDescent="0.2">
      <c r="B11" s="1" t="s">
        <v>36</v>
      </c>
      <c r="C11" s="86">
        <f>C12-C9-C10</f>
        <v>270</v>
      </c>
      <c r="D11" s="86">
        <f t="shared" ref="D11:L11" si="1">D12-D9-D10</f>
        <v>21061523.948995173</v>
      </c>
      <c r="E11" s="86">
        <f t="shared" si="1"/>
        <v>122097257.99932151</v>
      </c>
      <c r="F11" s="86">
        <f t="shared" si="1"/>
        <v>724218704.4228195</v>
      </c>
      <c r="G11" s="86">
        <f t="shared" si="1"/>
        <v>357114196.06176251</v>
      </c>
      <c r="H11" s="86">
        <f t="shared" si="1"/>
        <v>107266164.44981755</v>
      </c>
      <c r="I11" s="86">
        <f t="shared" si="1"/>
        <v>509601358.00405622</v>
      </c>
      <c r="J11" s="86">
        <f t="shared" si="1"/>
        <v>19694925.187362928</v>
      </c>
      <c r="K11" s="86">
        <f t="shared" si="1"/>
        <v>88362907.669857085</v>
      </c>
      <c r="L11" s="86">
        <f t="shared" si="1"/>
        <v>14459070.802901451</v>
      </c>
      <c r="M11" s="84">
        <f t="shared" si="0"/>
        <v>1963876378.5468941</v>
      </c>
    </row>
    <row r="12" spans="2:16" x14ac:dyDescent="0.2">
      <c r="B12" s="55" t="s">
        <v>37</v>
      </c>
      <c r="C12" s="87">
        <v>270</v>
      </c>
      <c r="D12" s="87">
        <v>28950113.380000003</v>
      </c>
      <c r="E12" s="87">
        <v>153307934.36490318</v>
      </c>
      <c r="F12" s="87">
        <v>903066612.25452924</v>
      </c>
      <c r="G12" s="87">
        <v>545542181.97305715</v>
      </c>
      <c r="H12" s="87">
        <v>133901319.76611355</v>
      </c>
      <c r="I12" s="87">
        <v>618568089.62176752</v>
      </c>
      <c r="J12" s="87">
        <v>23440800.277934179</v>
      </c>
      <c r="K12" s="87">
        <v>94713588.416031584</v>
      </c>
      <c r="L12" s="87">
        <v>24045057.843946617</v>
      </c>
      <c r="M12" s="88">
        <f t="shared" si="0"/>
        <v>2525535967.8982825</v>
      </c>
    </row>
    <row r="13" spans="2:16" x14ac:dyDescent="0.2"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</row>
    <row r="14" spans="2:16" x14ac:dyDescent="0.2">
      <c r="B14" s="4" t="s">
        <v>8</v>
      </c>
    </row>
    <row r="15" spans="2:16" x14ac:dyDescent="0.2">
      <c r="C15" s="57"/>
      <c r="D15" s="93">
        <v>350</v>
      </c>
      <c r="E15" s="93">
        <v>352</v>
      </c>
      <c r="F15" s="93">
        <v>353</v>
      </c>
      <c r="G15" s="93">
        <v>354</v>
      </c>
      <c r="H15" s="93">
        <v>355</v>
      </c>
      <c r="I15" s="93">
        <v>356</v>
      </c>
      <c r="J15" s="93">
        <v>357</v>
      </c>
      <c r="K15" s="93">
        <v>358</v>
      </c>
      <c r="L15" s="93">
        <v>359</v>
      </c>
      <c r="M15" s="93" t="s">
        <v>0</v>
      </c>
    </row>
    <row r="16" spans="2:16" x14ac:dyDescent="0.2">
      <c r="B16" s="1" t="s">
        <v>38</v>
      </c>
      <c r="D16" s="90">
        <v>0.60214157746192098</v>
      </c>
      <c r="E16" s="90">
        <v>0.48897235198497901</v>
      </c>
      <c r="F16" s="90">
        <v>0.4724841002917457</v>
      </c>
      <c r="G16" s="90">
        <v>0.89709409651267757</v>
      </c>
      <c r="H16" s="90">
        <v>0.18447000861454613</v>
      </c>
      <c r="I16" s="90">
        <v>0.60553232108297916</v>
      </c>
      <c r="J16" s="90">
        <v>4.2875506171766676E-3</v>
      </c>
      <c r="K16" s="90">
        <v>7.1443060615992713E-3</v>
      </c>
      <c r="L16" s="90">
        <v>0.55349803265849795</v>
      </c>
      <c r="M16" s="84"/>
    </row>
    <row r="17" spans="2:13" x14ac:dyDescent="0.2">
      <c r="B17" s="1" t="s">
        <v>34</v>
      </c>
      <c r="C17" s="8"/>
      <c r="D17" s="86">
        <f>D9+C9</f>
        <v>8404803.791004831</v>
      </c>
      <c r="E17" s="86">
        <f t="shared" ref="E17:L18" si="2">E9</f>
        <v>32707290.915581666</v>
      </c>
      <c r="F17" s="86">
        <f t="shared" si="2"/>
        <v>150867306.72170976</v>
      </c>
      <c r="G17" s="86">
        <f t="shared" si="2"/>
        <v>181534241.95129469</v>
      </c>
      <c r="H17" s="86">
        <f t="shared" si="2"/>
        <v>22101544.856296007</v>
      </c>
      <c r="I17" s="86">
        <f t="shared" si="2"/>
        <v>103951895.09771129</v>
      </c>
      <c r="J17" s="86">
        <f t="shared" si="2"/>
        <v>3840663.0705712512</v>
      </c>
      <c r="K17" s="86">
        <f t="shared" si="2"/>
        <v>5074145.4161744984</v>
      </c>
      <c r="L17" s="86">
        <f t="shared" si="2"/>
        <v>9603411.7910451666</v>
      </c>
      <c r="M17" s="84">
        <f t="shared" ref="M17:M20" si="3">SUM(C17:L17)</f>
        <v>518085303.61138916</v>
      </c>
    </row>
    <row r="18" spans="2:13" x14ac:dyDescent="0.2">
      <c r="B18" s="1" t="s">
        <v>39</v>
      </c>
      <c r="C18" s="8"/>
      <c r="D18" s="86">
        <f>D10+C10</f>
        <v>-516214.36</v>
      </c>
      <c r="E18" s="86">
        <f t="shared" si="2"/>
        <v>-1496614.55</v>
      </c>
      <c r="F18" s="86">
        <f t="shared" si="2"/>
        <v>27980601.109999999</v>
      </c>
      <c r="G18" s="86">
        <f t="shared" si="2"/>
        <v>6893743.96</v>
      </c>
      <c r="H18" s="86">
        <f t="shared" si="2"/>
        <v>4533610.46</v>
      </c>
      <c r="I18" s="86">
        <f t="shared" si="2"/>
        <v>5014836.5199999996</v>
      </c>
      <c r="J18" s="86">
        <f t="shared" si="2"/>
        <v>-94787.98</v>
      </c>
      <c r="K18" s="86">
        <f t="shared" si="2"/>
        <v>1276535.33</v>
      </c>
      <c r="L18" s="86">
        <f t="shared" si="2"/>
        <v>-17424.75</v>
      </c>
      <c r="M18" s="84">
        <f t="shared" si="3"/>
        <v>43574285.740000002</v>
      </c>
    </row>
    <row r="19" spans="2:13" x14ac:dyDescent="0.2">
      <c r="B19" s="1" t="s">
        <v>36</v>
      </c>
      <c r="C19" s="8"/>
      <c r="D19" s="86">
        <f>(D11+C11)*D16</f>
        <v>12682181.832625896</v>
      </c>
      <c r="E19" s="86">
        <f>E16*E11</f>
        <v>59702183.414845027</v>
      </c>
      <c r="F19" s="86">
        <f t="shared" ref="F19:L19" si="4">F16*F11</f>
        <v>342181822.97366959</v>
      </c>
      <c r="G19" s="86">
        <f t="shared" si="4"/>
        <v>320365037.06787807</v>
      </c>
      <c r="H19" s="86">
        <f t="shared" si="4"/>
        <v>19787390.280107167</v>
      </c>
      <c r="I19" s="86">
        <f t="shared" si="4"/>
        <v>308580093.13923436</v>
      </c>
      <c r="J19" s="86">
        <f t="shared" si="4"/>
        <v>84442.988642326221</v>
      </c>
      <c r="K19" s="86">
        <f t="shared" si="4"/>
        <v>631291.6568862967</v>
      </c>
      <c r="L19" s="86">
        <f t="shared" si="4"/>
        <v>8003067.2434758814</v>
      </c>
      <c r="M19" s="84">
        <f t="shared" si="3"/>
        <v>1072017510.5973648</v>
      </c>
    </row>
    <row r="20" spans="2:13" x14ac:dyDescent="0.2">
      <c r="B20" s="1" t="s">
        <v>40</v>
      </c>
      <c r="C20" s="58"/>
      <c r="D20" s="91">
        <f t="shared" ref="D20:L20" si="5">SUM(D17:D19)</f>
        <v>20570771.263630725</v>
      </c>
      <c r="E20" s="91">
        <f t="shared" si="5"/>
        <v>90912859.780426696</v>
      </c>
      <c r="F20" s="91">
        <f t="shared" si="5"/>
        <v>521029730.80537933</v>
      </c>
      <c r="G20" s="91">
        <f t="shared" si="5"/>
        <v>508793022.97917277</v>
      </c>
      <c r="H20" s="91">
        <f t="shared" si="5"/>
        <v>46422545.596403174</v>
      </c>
      <c r="I20" s="91">
        <f t="shared" si="5"/>
        <v>417546824.75694567</v>
      </c>
      <c r="J20" s="91">
        <f t="shared" si="5"/>
        <v>3830318.0792135773</v>
      </c>
      <c r="K20" s="91">
        <f t="shared" si="5"/>
        <v>6981972.4030607948</v>
      </c>
      <c r="L20" s="91">
        <f t="shared" si="5"/>
        <v>17589054.284521047</v>
      </c>
      <c r="M20" s="88">
        <f t="shared" si="3"/>
        <v>1633677099.9487538</v>
      </c>
    </row>
    <row r="23" spans="2:13" x14ac:dyDescent="0.2">
      <c r="B23" s="92">
        <v>43435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2"/>
    </row>
    <row r="24" spans="2:13" x14ac:dyDescent="0.2">
      <c r="B24" s="4" t="s">
        <v>33</v>
      </c>
    </row>
    <row r="25" spans="2:13" x14ac:dyDescent="0.2">
      <c r="C25" s="93">
        <v>350.1</v>
      </c>
      <c r="D25" s="93">
        <v>350.2</v>
      </c>
      <c r="E25" s="93">
        <v>352</v>
      </c>
      <c r="F25" s="93">
        <v>353</v>
      </c>
      <c r="G25" s="93">
        <v>354</v>
      </c>
      <c r="H25" s="93">
        <v>355</v>
      </c>
      <c r="I25" s="93">
        <v>356</v>
      </c>
      <c r="J25" s="93">
        <v>357</v>
      </c>
      <c r="K25" s="93">
        <v>358</v>
      </c>
      <c r="L25" s="93">
        <v>359</v>
      </c>
      <c r="M25" s="93" t="s">
        <v>0</v>
      </c>
    </row>
    <row r="26" spans="2:13" x14ac:dyDescent="0.2">
      <c r="B26" s="1" t="s">
        <v>34</v>
      </c>
      <c r="C26" s="83">
        <v>0</v>
      </c>
      <c r="D26" s="83">
        <v>9982953.2240993306</v>
      </c>
      <c r="E26" s="83">
        <v>40521692.942544088</v>
      </c>
      <c r="F26" s="83">
        <v>180344822.68728688</v>
      </c>
      <c r="G26" s="83">
        <v>224557510.42777956</v>
      </c>
      <c r="H26" s="83">
        <v>27772318.444315426</v>
      </c>
      <c r="I26" s="83">
        <v>128890640.15391953</v>
      </c>
      <c r="J26" s="83">
        <v>6980440.6550725019</v>
      </c>
      <c r="K26" s="83">
        <v>8249528.6566274967</v>
      </c>
      <c r="L26" s="83">
        <v>11890191.058086401</v>
      </c>
      <c r="M26" s="84">
        <f>SUM(C26:L26)</f>
        <v>639190098.24973118</v>
      </c>
    </row>
    <row r="27" spans="2:13" x14ac:dyDescent="0.2">
      <c r="B27" s="54" t="s">
        <v>35</v>
      </c>
      <c r="C27" s="85">
        <v>0</v>
      </c>
      <c r="D27" s="85">
        <v>-532582.97</v>
      </c>
      <c r="E27" s="85">
        <v>-1260592.98</v>
      </c>
      <c r="F27" s="85">
        <v>21438426.289999999</v>
      </c>
      <c r="G27" s="85">
        <v>10114548.329999998</v>
      </c>
      <c r="H27" s="85">
        <v>5478102.2400000002</v>
      </c>
      <c r="I27" s="85">
        <v>10360506.670000002</v>
      </c>
      <c r="J27" s="85">
        <v>-247323.2</v>
      </c>
      <c r="K27" s="85">
        <v>2312366.6700000004</v>
      </c>
      <c r="L27" s="85">
        <v>49276.55</v>
      </c>
      <c r="M27" s="84">
        <f t="shared" ref="M27:M29" si="6">SUM(C27:L27)</f>
        <v>47712727.599999994</v>
      </c>
    </row>
    <row r="28" spans="2:13" x14ac:dyDescent="0.2">
      <c r="B28" s="1" t="s">
        <v>36</v>
      </c>
      <c r="C28" s="86">
        <f>C29-C26-C27</f>
        <v>0</v>
      </c>
      <c r="D28" s="86">
        <f t="shared" ref="D28:L28" si="7">D29-D26-D27</f>
        <v>22972831.725900669</v>
      </c>
      <c r="E28" s="86">
        <f t="shared" si="7"/>
        <v>130163296.3758013</v>
      </c>
      <c r="F28" s="86">
        <f t="shared" si="7"/>
        <v>765085456.23621714</v>
      </c>
      <c r="G28" s="86">
        <f t="shared" si="7"/>
        <v>350153065.42132014</v>
      </c>
      <c r="H28" s="86">
        <f t="shared" si="7"/>
        <v>93546943.9675657</v>
      </c>
      <c r="I28" s="86">
        <f t="shared" si="7"/>
        <v>504298084.46092844</v>
      </c>
      <c r="J28" s="86">
        <f t="shared" si="7"/>
        <v>20936082.013183065</v>
      </c>
      <c r="K28" s="86">
        <f t="shared" si="7"/>
        <v>92572565.680671036</v>
      </c>
      <c r="L28" s="86">
        <f t="shared" si="7"/>
        <v>15116771.214217225</v>
      </c>
      <c r="M28" s="84">
        <f t="shared" si="6"/>
        <v>1994845097.0958047</v>
      </c>
    </row>
    <row r="29" spans="2:13" x14ac:dyDescent="0.2">
      <c r="B29" s="55" t="s">
        <v>37</v>
      </c>
      <c r="C29" s="87">
        <v>0</v>
      </c>
      <c r="D29" s="87">
        <v>32423201.98</v>
      </c>
      <c r="E29" s="87">
        <v>169424396.33834538</v>
      </c>
      <c r="F29" s="87">
        <v>966868705.21350396</v>
      </c>
      <c r="G29" s="87">
        <v>584825124.17909968</v>
      </c>
      <c r="H29" s="87">
        <v>126797364.65188113</v>
      </c>
      <c r="I29" s="87">
        <v>643549231.28484797</v>
      </c>
      <c r="J29" s="87">
        <v>27669199.468255568</v>
      </c>
      <c r="K29" s="87">
        <v>103134461.00729853</v>
      </c>
      <c r="L29" s="87">
        <v>27056238.822303627</v>
      </c>
      <c r="M29" s="88">
        <f t="shared" si="6"/>
        <v>2681747922.9455361</v>
      </c>
    </row>
    <row r="30" spans="2:13" x14ac:dyDescent="0.2"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</row>
    <row r="31" spans="2:13" x14ac:dyDescent="0.2">
      <c r="B31" s="4" t="s">
        <v>8</v>
      </c>
    </row>
    <row r="32" spans="2:13" x14ac:dyDescent="0.2">
      <c r="C32" s="57"/>
      <c r="D32" s="93">
        <v>350</v>
      </c>
      <c r="E32" s="93">
        <v>352</v>
      </c>
      <c r="F32" s="93">
        <v>353</v>
      </c>
      <c r="G32" s="93">
        <v>354</v>
      </c>
      <c r="H32" s="93">
        <v>355</v>
      </c>
      <c r="I32" s="93">
        <v>356</v>
      </c>
      <c r="J32" s="93">
        <v>357</v>
      </c>
      <c r="K32" s="93">
        <v>358</v>
      </c>
      <c r="L32" s="93">
        <v>359</v>
      </c>
      <c r="M32" s="93" t="s">
        <v>0</v>
      </c>
    </row>
    <row r="33" spans="2:13" x14ac:dyDescent="0.2">
      <c r="B33" s="1" t="s">
        <v>38</v>
      </c>
      <c r="D33" s="90">
        <v>0.60224828975571976</v>
      </c>
      <c r="E33" s="90">
        <v>0.51078312927924097</v>
      </c>
      <c r="F33" s="90">
        <v>0.46564260981546995</v>
      </c>
      <c r="G33" s="90">
        <v>0.87995326193841383</v>
      </c>
      <c r="H33" s="90">
        <v>0.17231840049899136</v>
      </c>
      <c r="I33" s="90">
        <v>0.59086173370593342</v>
      </c>
      <c r="J33" s="90">
        <v>3.6256350684612973E-3</v>
      </c>
      <c r="K33" s="90">
        <v>6.6028816030577484E-3</v>
      </c>
      <c r="L33" s="90">
        <v>0.55328787411646707</v>
      </c>
      <c r="M33" s="53"/>
    </row>
    <row r="34" spans="2:13" x14ac:dyDescent="0.2">
      <c r="B34" s="1" t="s">
        <v>34</v>
      </c>
      <c r="C34" s="8"/>
      <c r="D34" s="8">
        <f>D26+C26</f>
        <v>9982953.2240993306</v>
      </c>
      <c r="E34" s="8">
        <f t="shared" ref="E34:L35" si="8">E26</f>
        <v>40521692.942544088</v>
      </c>
      <c r="F34" s="8">
        <f t="shared" si="8"/>
        <v>180344822.68728688</v>
      </c>
      <c r="G34" s="8">
        <f t="shared" si="8"/>
        <v>224557510.42777956</v>
      </c>
      <c r="H34" s="8">
        <f t="shared" si="8"/>
        <v>27772318.444315426</v>
      </c>
      <c r="I34" s="8">
        <f t="shared" si="8"/>
        <v>128890640.15391953</v>
      </c>
      <c r="J34" s="8">
        <f t="shared" si="8"/>
        <v>6980440.6550725019</v>
      </c>
      <c r="K34" s="8">
        <f t="shared" si="8"/>
        <v>8249528.6566274967</v>
      </c>
      <c r="L34" s="8">
        <f t="shared" si="8"/>
        <v>11890191.058086401</v>
      </c>
      <c r="M34" s="53">
        <f t="shared" ref="M34:M37" si="9">SUM(C34:L34)</f>
        <v>639190098.24973118</v>
      </c>
    </row>
    <row r="35" spans="2:13" x14ac:dyDescent="0.2">
      <c r="B35" s="1" t="s">
        <v>39</v>
      </c>
      <c r="C35" s="8"/>
      <c r="D35" s="8">
        <f>D27+C27</f>
        <v>-532582.97</v>
      </c>
      <c r="E35" s="8">
        <f t="shared" si="8"/>
        <v>-1260592.98</v>
      </c>
      <c r="F35" s="8">
        <f t="shared" si="8"/>
        <v>21438426.289999999</v>
      </c>
      <c r="G35" s="8">
        <f t="shared" si="8"/>
        <v>10114548.329999998</v>
      </c>
      <c r="H35" s="8">
        <f t="shared" si="8"/>
        <v>5478102.2400000002</v>
      </c>
      <c r="I35" s="8">
        <f t="shared" si="8"/>
        <v>10360506.670000002</v>
      </c>
      <c r="J35" s="8">
        <f t="shared" si="8"/>
        <v>-247323.2</v>
      </c>
      <c r="K35" s="8">
        <f t="shared" si="8"/>
        <v>2312366.6700000004</v>
      </c>
      <c r="L35" s="8">
        <f t="shared" si="8"/>
        <v>49276.55</v>
      </c>
      <c r="M35" s="53">
        <f t="shared" si="9"/>
        <v>47712727.599999994</v>
      </c>
    </row>
    <row r="36" spans="2:13" x14ac:dyDescent="0.2">
      <c r="B36" s="1" t="s">
        <v>36</v>
      </c>
      <c r="C36" s="8"/>
      <c r="D36" s="8">
        <f>(D28+C28)*D33</f>
        <v>13835348.617769618</v>
      </c>
      <c r="E36" s="8">
        <f>E33*E28</f>
        <v>66485215.840133071</v>
      </c>
      <c r="F36" s="8">
        <f t="shared" ref="F36:L36" si="10">F33*F28</f>
        <v>356256388.57369167</v>
      </c>
      <c r="G36" s="8">
        <f t="shared" si="10"/>
        <v>308118332.09522545</v>
      </c>
      <c r="H36" s="8">
        <f t="shared" si="10"/>
        <v>16119859.756059689</v>
      </c>
      <c r="I36" s="8">
        <f t="shared" si="10"/>
        <v>297970440.48916543</v>
      </c>
      <c r="J36" s="8">
        <f t="shared" si="10"/>
        <v>75906.59314317831</v>
      </c>
      <c r="K36" s="8">
        <f t="shared" si="10"/>
        <v>611245.69088075787</v>
      </c>
      <c r="L36" s="8">
        <f t="shared" si="10"/>
        <v>8363926.2086192528</v>
      </c>
      <c r="M36" s="53">
        <f t="shared" si="9"/>
        <v>1067836663.8646882</v>
      </c>
    </row>
    <row r="37" spans="2:13" x14ac:dyDescent="0.2">
      <c r="B37" s="1" t="s">
        <v>40</v>
      </c>
      <c r="C37" s="58"/>
      <c r="D37" s="59">
        <f t="shared" ref="D37" si="11">SUM(D34:D36)</f>
        <v>23285718.871868946</v>
      </c>
      <c r="E37" s="59">
        <f t="shared" ref="E37:L37" si="12">SUM(E34:E36)</f>
        <v>105746315.80267715</v>
      </c>
      <c r="F37" s="59">
        <f t="shared" si="12"/>
        <v>558039637.55097854</v>
      </c>
      <c r="G37" s="59">
        <f t="shared" si="12"/>
        <v>542790390.85300493</v>
      </c>
      <c r="H37" s="59">
        <f t="shared" si="12"/>
        <v>49370280.440375119</v>
      </c>
      <c r="I37" s="59">
        <f t="shared" si="12"/>
        <v>437221587.31308496</v>
      </c>
      <c r="J37" s="59">
        <f t="shared" si="12"/>
        <v>6809024.0482156798</v>
      </c>
      <c r="K37" s="59">
        <f t="shared" si="12"/>
        <v>11173141.017508255</v>
      </c>
      <c r="L37" s="59">
        <f t="shared" si="12"/>
        <v>20303393.816705655</v>
      </c>
      <c r="M37" s="56">
        <f t="shared" si="9"/>
        <v>1754739489.7144194</v>
      </c>
    </row>
  </sheetData>
  <printOptions horizontalCentered="1"/>
  <pageMargins left="0.7" right="0.7" top="0.75" bottom="0.75" header="0.3" footer="0.3"/>
  <pageSetup scale="59" orientation="landscape" r:id="rId1"/>
  <headerFooter>
    <oddHeader>&amp;RTO2020 Annual Update
Attachment 4
WP-Schedule 6 and 8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3:J31"/>
  <sheetViews>
    <sheetView showGridLines="0" zoomScale="115" zoomScaleNormal="115" zoomScaleSheetLayoutView="85" workbookViewId="0">
      <selection activeCell="B1" sqref="B1"/>
    </sheetView>
  </sheetViews>
  <sheetFormatPr defaultColWidth="9.140625" defaultRowHeight="12.75" x14ac:dyDescent="0.2"/>
  <cols>
    <col min="1" max="1" width="9.5703125" style="1" customWidth="1"/>
    <col min="2" max="2" width="27.5703125" style="1" customWidth="1"/>
    <col min="3" max="3" width="16.85546875" style="1" bestFit="1" customWidth="1"/>
    <col min="4" max="4" width="18.28515625" style="1" customWidth="1"/>
    <col min="5" max="5" width="4.28515625" style="1" customWidth="1"/>
    <col min="6" max="6" width="16.5703125" style="1" customWidth="1"/>
    <col min="7" max="7" width="14.28515625" style="1" bestFit="1" customWidth="1"/>
    <col min="8" max="8" width="13.42578125" style="1" bestFit="1" customWidth="1"/>
    <col min="9" max="9" width="16.85546875" style="7" bestFit="1" customWidth="1"/>
    <col min="10" max="10" width="9.7109375" style="1" bestFit="1" customWidth="1"/>
    <col min="11" max="11" width="27.140625" style="1" bestFit="1" customWidth="1"/>
    <col min="12" max="12" width="16.85546875" style="1" bestFit="1" customWidth="1"/>
    <col min="13" max="13" width="14.28515625" style="1" bestFit="1" customWidth="1"/>
    <col min="14" max="16384" width="9.140625" style="1"/>
  </cols>
  <sheetData>
    <row r="3" spans="1:10" x14ac:dyDescent="0.2">
      <c r="B3" s="4" t="s">
        <v>3</v>
      </c>
    </row>
    <row r="4" spans="1:10" ht="13.5" thickBot="1" x14ac:dyDescent="0.25">
      <c r="B4" s="73" t="s">
        <v>41</v>
      </c>
      <c r="C4" s="3"/>
      <c r="D4" s="3"/>
    </row>
    <row r="5" spans="1:10" x14ac:dyDescent="0.2">
      <c r="B5" s="4" t="s">
        <v>42</v>
      </c>
    </row>
    <row r="6" spans="1:10" ht="27.75" customHeight="1" x14ac:dyDescent="0.2">
      <c r="A6" s="60"/>
      <c r="B6" s="4" t="s">
        <v>12</v>
      </c>
      <c r="E6" s="61"/>
      <c r="F6" s="62"/>
      <c r="G6" s="61"/>
      <c r="H6" s="61"/>
    </row>
    <row r="7" spans="1:10" x14ac:dyDescent="0.2">
      <c r="A7" s="60"/>
      <c r="B7" s="31"/>
      <c r="C7" s="93">
        <v>2018</v>
      </c>
      <c r="D7" s="93">
        <v>2017</v>
      </c>
      <c r="E7" s="63"/>
      <c r="F7" s="64"/>
      <c r="G7" s="65"/>
      <c r="H7" s="65"/>
      <c r="J7" s="31"/>
    </row>
    <row r="8" spans="1:10" x14ac:dyDescent="0.2">
      <c r="A8" s="60"/>
      <c r="B8" s="1" t="s">
        <v>43</v>
      </c>
      <c r="C8" s="94">
        <v>2658479371</v>
      </c>
      <c r="D8" s="94">
        <v>2509375000</v>
      </c>
      <c r="E8" s="60"/>
      <c r="F8" s="60"/>
      <c r="G8" s="60"/>
      <c r="H8" s="60"/>
    </row>
    <row r="9" spans="1:10" x14ac:dyDescent="0.2">
      <c r="A9" s="60"/>
      <c r="B9" s="1" t="s">
        <v>44</v>
      </c>
      <c r="C9" s="84">
        <f>-C22+C19</f>
        <v>218281.30000000075</v>
      </c>
      <c r="D9" s="84">
        <f>-D22+D19</f>
        <v>145353</v>
      </c>
      <c r="E9" s="61"/>
      <c r="F9" s="62"/>
      <c r="G9" s="60"/>
      <c r="H9" s="60"/>
    </row>
    <row r="10" spans="1:10" x14ac:dyDescent="0.2">
      <c r="A10" s="60"/>
      <c r="B10" s="1" t="s">
        <v>45</v>
      </c>
      <c r="C10" s="84">
        <f>C21</f>
        <v>23050270.440000001</v>
      </c>
      <c r="D10" s="84">
        <f>D21</f>
        <v>16015615</v>
      </c>
      <c r="E10" s="63"/>
      <c r="F10" s="64"/>
      <c r="G10" s="65"/>
      <c r="H10" s="65"/>
    </row>
    <row r="11" spans="1:10" x14ac:dyDescent="0.2">
      <c r="A11" s="60"/>
      <c r="B11" s="1" t="s">
        <v>46</v>
      </c>
      <c r="C11" s="84">
        <f>C23</f>
        <v>0</v>
      </c>
      <c r="D11" s="84">
        <f>D23</f>
        <v>0</v>
      </c>
      <c r="E11" s="60"/>
      <c r="F11" s="60"/>
      <c r="G11" s="60"/>
      <c r="H11" s="60"/>
    </row>
    <row r="12" spans="1:10" x14ac:dyDescent="0.2">
      <c r="A12" s="60"/>
      <c r="B12" s="1" t="s">
        <v>47</v>
      </c>
      <c r="C12" s="91">
        <f>SUM(C8:C11)</f>
        <v>2681747922.7400002</v>
      </c>
      <c r="D12" s="91">
        <f>SUM(D8:D11)</f>
        <v>2525535968</v>
      </c>
      <c r="E12" s="60"/>
      <c r="F12" s="65"/>
      <c r="G12" s="60"/>
      <c r="H12" s="60"/>
    </row>
    <row r="13" spans="1:10" x14ac:dyDescent="0.2">
      <c r="A13" s="60"/>
      <c r="C13" s="89"/>
      <c r="D13" s="89"/>
      <c r="E13" s="60"/>
      <c r="F13" s="60"/>
      <c r="G13" s="60"/>
      <c r="H13" s="60"/>
    </row>
    <row r="14" spans="1:10" x14ac:dyDescent="0.2">
      <c r="A14" s="60"/>
      <c r="B14" s="1" t="s">
        <v>48</v>
      </c>
      <c r="C14" s="95">
        <f>'Accum Depr Calc'!M29-C12</f>
        <v>0.205535888671875</v>
      </c>
      <c r="D14" s="95">
        <f>'Accum Depr Calc'!M12-D12</f>
        <v>-0.10171747207641602</v>
      </c>
      <c r="E14" s="65"/>
      <c r="F14" s="65"/>
      <c r="G14" s="60"/>
      <c r="H14" s="60"/>
    </row>
    <row r="15" spans="1:10" x14ac:dyDescent="0.2">
      <c r="A15" s="60"/>
      <c r="C15" s="89"/>
      <c r="D15" s="89"/>
      <c r="E15" s="60"/>
      <c r="F15" s="60"/>
      <c r="G15" s="60"/>
      <c r="H15" s="60"/>
    </row>
    <row r="16" spans="1:10" x14ac:dyDescent="0.2">
      <c r="A16" s="60"/>
      <c r="C16" s="89"/>
      <c r="D16" s="89"/>
      <c r="E16" s="60"/>
      <c r="F16" s="66"/>
      <c r="G16" s="60"/>
      <c r="H16" s="60"/>
    </row>
    <row r="17" spans="1:8" s="7" customFormat="1" x14ac:dyDescent="0.2">
      <c r="A17" s="60"/>
      <c r="B17" s="4" t="s">
        <v>49</v>
      </c>
      <c r="C17" s="89"/>
      <c r="D17" s="89"/>
      <c r="E17" s="67"/>
      <c r="F17" s="60"/>
      <c r="G17" s="60"/>
      <c r="H17" s="60"/>
    </row>
    <row r="18" spans="1:8" s="7" customFormat="1" x14ac:dyDescent="0.2">
      <c r="A18" s="68"/>
      <c r="B18" s="1"/>
      <c r="C18" s="96">
        <f>C7</f>
        <v>2018</v>
      </c>
      <c r="D18" s="96">
        <f>D7</f>
        <v>2017</v>
      </c>
      <c r="E18" s="60"/>
      <c r="F18" s="60"/>
      <c r="G18" s="60"/>
      <c r="H18" s="60"/>
    </row>
    <row r="19" spans="1:8" s="7" customFormat="1" x14ac:dyDescent="0.2">
      <c r="A19" s="68"/>
      <c r="B19" s="1" t="s">
        <v>50</v>
      </c>
      <c r="C19" s="94">
        <v>0</v>
      </c>
      <c r="D19" s="94">
        <v>0</v>
      </c>
      <c r="E19" s="60"/>
      <c r="F19" s="60"/>
      <c r="G19" s="60"/>
      <c r="H19" s="60"/>
    </row>
    <row r="20" spans="1:8" s="7" customFormat="1" x14ac:dyDescent="0.2">
      <c r="A20" s="60"/>
      <c r="B20" s="1" t="s">
        <v>51</v>
      </c>
      <c r="C20" s="94">
        <v>0</v>
      </c>
      <c r="D20" s="94">
        <v>0</v>
      </c>
      <c r="E20" s="60"/>
      <c r="F20" s="60"/>
      <c r="G20" s="60"/>
      <c r="H20" s="60"/>
    </row>
    <row r="21" spans="1:8" s="7" customFormat="1" x14ac:dyDescent="0.2">
      <c r="A21" s="60"/>
      <c r="B21" s="1" t="s">
        <v>45</v>
      </c>
      <c r="C21" s="94">
        <v>23050270.440000001</v>
      </c>
      <c r="D21" s="94">
        <v>16015615</v>
      </c>
      <c r="E21" s="60"/>
      <c r="F21" s="60"/>
      <c r="G21" s="60"/>
      <c r="H21" s="60"/>
    </row>
    <row r="22" spans="1:8" s="7" customFormat="1" x14ac:dyDescent="0.2">
      <c r="A22" s="60"/>
      <c r="B22" s="1" t="s">
        <v>52</v>
      </c>
      <c r="C22" s="94">
        <v>-218281.30000000075</v>
      </c>
      <c r="D22" s="94">
        <v>-145353</v>
      </c>
      <c r="E22" s="60"/>
      <c r="F22" s="60"/>
      <c r="G22" s="60"/>
      <c r="H22" s="60"/>
    </row>
    <row r="23" spans="1:8" s="7" customFormat="1" x14ac:dyDescent="0.2">
      <c r="A23" s="68"/>
      <c r="B23" s="1" t="s">
        <v>53</v>
      </c>
      <c r="C23" s="94">
        <v>0</v>
      </c>
      <c r="D23" s="94">
        <v>0</v>
      </c>
      <c r="E23" s="60"/>
      <c r="F23" s="60"/>
      <c r="G23" s="60"/>
      <c r="H23" s="60"/>
    </row>
    <row r="24" spans="1:8" s="7" customFormat="1" x14ac:dyDescent="0.2">
      <c r="A24" s="68"/>
      <c r="B24" s="1" t="s">
        <v>0</v>
      </c>
      <c r="C24" s="88">
        <f>SUM(C19:C23)</f>
        <v>22831989.140000001</v>
      </c>
      <c r="D24" s="88">
        <f>SUM(D19:D23)</f>
        <v>15870262</v>
      </c>
      <c r="E24" s="60"/>
      <c r="F24" s="60"/>
      <c r="G24" s="60"/>
      <c r="H24" s="60"/>
    </row>
    <row r="25" spans="1:8" s="7" customFormat="1" x14ac:dyDescent="0.2">
      <c r="A25" s="68"/>
      <c r="B25" s="69"/>
      <c r="C25" s="60"/>
      <c r="D25" s="60"/>
      <c r="E25" s="60"/>
      <c r="F25" s="60"/>
      <c r="G25" s="60"/>
      <c r="H25" s="60"/>
    </row>
    <row r="26" spans="1:8" s="7" customFormat="1" x14ac:dyDescent="0.2">
      <c r="A26" s="68"/>
      <c r="B26" s="69"/>
      <c r="C26" s="60"/>
      <c r="D26" s="60"/>
      <c r="E26" s="60"/>
      <c r="F26" s="60"/>
      <c r="G26" s="60"/>
      <c r="H26" s="60"/>
    </row>
    <row r="27" spans="1:8" s="7" customFormat="1" x14ac:dyDescent="0.2">
      <c r="A27" s="60"/>
      <c r="B27" s="70"/>
      <c r="C27" s="60"/>
      <c r="D27" s="60"/>
      <c r="E27" s="60"/>
      <c r="F27" s="60"/>
      <c r="G27" s="60"/>
      <c r="H27" s="60"/>
    </row>
    <row r="28" spans="1:8" s="7" customFormat="1" x14ac:dyDescent="0.2">
      <c r="A28" s="60"/>
      <c r="B28" s="70"/>
      <c r="C28" s="60"/>
      <c r="D28" s="60"/>
      <c r="E28" s="60"/>
      <c r="F28" s="60"/>
      <c r="G28" s="60"/>
      <c r="H28" s="60"/>
    </row>
    <row r="29" spans="1:8" s="7" customFormat="1" x14ac:dyDescent="0.2">
      <c r="A29" s="60"/>
      <c r="B29" s="70"/>
      <c r="C29" s="66"/>
      <c r="D29" s="60"/>
      <c r="E29" s="60"/>
      <c r="F29" s="60"/>
      <c r="G29" s="60"/>
      <c r="H29" s="60"/>
    </row>
    <row r="30" spans="1:8" s="7" customFormat="1" x14ac:dyDescent="0.2">
      <c r="A30" s="60"/>
      <c r="B30" s="60"/>
      <c r="C30" s="60"/>
      <c r="D30" s="60"/>
      <c r="E30" s="60"/>
      <c r="F30" s="60"/>
      <c r="G30" s="60"/>
      <c r="H30" s="60"/>
    </row>
    <row r="31" spans="1:8" s="7" customFormat="1" x14ac:dyDescent="0.2">
      <c r="A31" s="1"/>
      <c r="B31" s="35"/>
      <c r="C31" s="1"/>
      <c r="D31" s="1"/>
      <c r="E31" s="1"/>
      <c r="F31" s="1"/>
      <c r="G31" s="1"/>
      <c r="H31" s="1"/>
    </row>
  </sheetData>
  <pageMargins left="0.7" right="0.7" top="0.75" bottom="0.75" header="0.3" footer="0.3"/>
  <pageSetup scale="60" orientation="portrait" r:id="rId1"/>
  <headerFooter>
    <oddHeader>&amp;RTO2020 Annual Update
Attachment 4
WP-Schedule 6 and 8
Page &amp;P of &amp;N</oddHeader>
  </headerFooter>
  <colBreaks count="1" manualBreakCount="1">
    <brk id="7" min="3" max="44" man="1"/>
  </colBreaks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B2:E7"/>
  <sheetViews>
    <sheetView showGridLines="0" zoomScaleNormal="100" zoomScaleSheetLayoutView="115" workbookViewId="0">
      <selection activeCell="B2" sqref="B2"/>
    </sheetView>
  </sheetViews>
  <sheetFormatPr defaultColWidth="9.140625" defaultRowHeight="12.75" x14ac:dyDescent="0.2"/>
  <cols>
    <col min="1" max="1" width="9.140625" style="1"/>
    <col min="2" max="4" width="15.42578125" style="1" customWidth="1"/>
    <col min="5" max="5" width="47.5703125" style="1" bestFit="1" customWidth="1"/>
    <col min="6" max="6" width="15.42578125" style="1" customWidth="1"/>
    <col min="7" max="16384" width="9.140625" style="1"/>
  </cols>
  <sheetData>
    <row r="2" spans="2:5" x14ac:dyDescent="0.2">
      <c r="B2" s="4" t="s">
        <v>3</v>
      </c>
      <c r="C2" s="4"/>
      <c r="D2" s="4"/>
    </row>
    <row r="3" spans="2:5" ht="13.5" thickBot="1" x14ac:dyDescent="0.25">
      <c r="B3" s="73" t="s">
        <v>54</v>
      </c>
      <c r="C3" s="73"/>
      <c r="D3" s="73"/>
      <c r="E3" s="3"/>
    </row>
    <row r="5" spans="2:5" x14ac:dyDescent="0.2">
      <c r="B5" s="93" t="s">
        <v>1</v>
      </c>
      <c r="C5" s="93" t="s">
        <v>2</v>
      </c>
      <c r="D5" s="93" t="s">
        <v>0</v>
      </c>
      <c r="E5" s="93" t="s">
        <v>55</v>
      </c>
    </row>
    <row r="6" spans="2:5" x14ac:dyDescent="0.2">
      <c r="B6" s="94">
        <v>1094912964</v>
      </c>
      <c r="C6" s="94">
        <v>641916543</v>
      </c>
      <c r="D6" s="7">
        <f>B6+C6</f>
        <v>1736829507</v>
      </c>
      <c r="E6" s="1" t="s">
        <v>56</v>
      </c>
    </row>
    <row r="7" spans="2:5" x14ac:dyDescent="0.2">
      <c r="B7" s="94">
        <v>1060652423</v>
      </c>
      <c r="C7" s="94">
        <v>551408251</v>
      </c>
      <c r="D7" s="7">
        <f>B7+C7</f>
        <v>1612060674</v>
      </c>
      <c r="E7" s="1" t="s">
        <v>57</v>
      </c>
    </row>
  </sheetData>
  <pageMargins left="0.7" right="0.7" top="0.75" bottom="0.75" header="0.3" footer="0.3"/>
  <pageSetup scale="89" orientation="portrait" r:id="rId1"/>
  <headerFooter>
    <oddHeader>&amp;RTO2020 Annual Update
Attachment 4
WP-Schedule 6 and 8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Trans Plant-Rsrve Act</vt:lpstr>
      <vt:lpstr>2018 ISO Study with Inc Plant</vt:lpstr>
      <vt:lpstr>2017 ISO Study with Inc Plant</vt:lpstr>
      <vt:lpstr>Accum Depr Calc</vt:lpstr>
      <vt:lpstr>Reserve Recon to FF1</vt:lpstr>
      <vt:lpstr>General &amp; Intangible Reserve</vt:lpstr>
      <vt:lpstr>'2017 ISO Study with Inc Plant'!Print_Area</vt:lpstr>
      <vt:lpstr>'2018 ISO Study with Inc Plant'!Print_Area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2019-06-07T23:58:22Z</cp:lastPrinted>
  <dcterms:created xsi:type="dcterms:W3CDTF">2018-04-16T23:08:23Z</dcterms:created>
  <dcterms:modified xsi:type="dcterms:W3CDTF">2019-10-29T23:38:52Z</dcterms:modified>
</cp:coreProperties>
</file>