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A7418F80-BA16-4F4B-B08B-8534FC7EE750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J45" i="1" l="1"/>
  <c r="I45" i="1"/>
  <c r="H45" i="1"/>
  <c r="G45" i="1"/>
  <c r="J23" i="1"/>
  <c r="I23" i="1"/>
  <c r="G23" i="1"/>
  <c r="J13" i="1"/>
  <c r="I13" i="1"/>
  <c r="H13" i="1"/>
  <c r="G13" i="1"/>
  <c r="K25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11" i="1"/>
  <c r="M11" i="1" s="1"/>
  <c r="K10" i="1"/>
  <c r="K9" i="1"/>
  <c r="K8" i="1"/>
  <c r="D45" i="1"/>
  <c r="C45" i="1"/>
  <c r="D23" i="1"/>
  <c r="C23" i="1"/>
  <c r="D13" i="1"/>
  <c r="C13" i="1"/>
  <c r="E21" i="1"/>
  <c r="H21" i="1" s="1"/>
  <c r="K21" i="1" s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5" i="1"/>
  <c r="E20" i="1"/>
  <c r="H20" i="1" s="1"/>
  <c r="E19" i="1"/>
  <c r="H19" i="1" s="1"/>
  <c r="E18" i="1"/>
  <c r="H18" i="1" s="1"/>
  <c r="E17" i="1"/>
  <c r="H17" i="1" s="1"/>
  <c r="E16" i="1"/>
  <c r="E11" i="1"/>
  <c r="E10" i="1"/>
  <c r="E9" i="1"/>
  <c r="E8" i="1"/>
  <c r="C27" i="1" l="1"/>
  <c r="D27" i="1"/>
  <c r="D47" i="1" s="1"/>
  <c r="M31" i="1"/>
  <c r="M43" i="1"/>
  <c r="M10" i="1"/>
  <c r="M35" i="1"/>
  <c r="M39" i="1"/>
  <c r="M33" i="1"/>
  <c r="M37" i="1"/>
  <c r="M41" i="1"/>
  <c r="K18" i="1"/>
  <c r="M18" i="1" s="1"/>
  <c r="C47" i="1"/>
  <c r="K19" i="1"/>
  <c r="M19" i="1" s="1"/>
  <c r="I27" i="1"/>
  <c r="I47" i="1" s="1"/>
  <c r="E13" i="1"/>
  <c r="E23" i="1"/>
  <c r="H16" i="1"/>
  <c r="M32" i="1"/>
  <c r="M36" i="1"/>
  <c r="M40" i="1"/>
  <c r="M8" i="1"/>
  <c r="K20" i="1"/>
  <c r="M20" i="1" s="1"/>
  <c r="J27" i="1"/>
  <c r="J47" i="1" s="1"/>
  <c r="M9" i="1"/>
  <c r="K17" i="1"/>
  <c r="M17" i="1" s="1"/>
  <c r="M30" i="1"/>
  <c r="M34" i="1"/>
  <c r="M38" i="1"/>
  <c r="M42" i="1"/>
  <c r="G27" i="1"/>
  <c r="G47" i="1" s="1"/>
  <c r="M21" i="1"/>
  <c r="M45" i="1"/>
  <c r="E45" i="1"/>
  <c r="K45" i="1"/>
  <c r="K13" i="1"/>
  <c r="M25" i="1"/>
  <c r="E27" i="1" l="1"/>
  <c r="M13" i="1"/>
  <c r="K16" i="1"/>
  <c r="H23" i="1"/>
  <c r="E47" i="1"/>
  <c r="H27" i="1" l="1"/>
  <c r="H47" i="1" s="1"/>
  <c r="M16" i="1"/>
  <c r="M23" i="1" s="1"/>
  <c r="M27" i="1" s="1"/>
  <c r="M47" i="1" s="1"/>
  <c r="K23" i="1"/>
  <c r="K27" i="1" s="1"/>
  <c r="K47" i="1" s="1"/>
</calcChain>
</file>

<file path=xl/sharedStrings.xml><?xml version="1.0" encoding="utf-8"?>
<sst xmlns="http://schemas.openxmlformats.org/spreadsheetml/2006/main" count="165" uniqueCount="55">
  <si>
    <t xml:space="preserve">12/31/2017 FERC-RELATED (EXCESS) DEFERRED TAXES AS REFLECTED IN TABLE ON P. 123.26 OF SCE's 2018 FERC FORM 1 </t>
  </si>
  <si>
    <t>2018 AMORTIZATION OF EDIT AS REFLECTED IN TABLE ON P. 123.6 OF SCE's 2018 FERC FORM 1</t>
  </si>
  <si>
    <t>Method/Life</t>
  </si>
  <si>
    <t>CPI</t>
  </si>
  <si>
    <t>FERC S Georgia - Norm</t>
  </si>
  <si>
    <t>Federal NOL</t>
  </si>
  <si>
    <t>Mixed Service Costs</t>
  </si>
  <si>
    <t>AFUDC Debt</t>
  </si>
  <si>
    <t>Tax Repair Deduction</t>
  </si>
  <si>
    <t>Capitalized Software Deduction</t>
  </si>
  <si>
    <t xml:space="preserve">Other Historical Basis Differences </t>
  </si>
  <si>
    <t>Federal Benefit of State Taxes</t>
  </si>
  <si>
    <t>Total Property Related</t>
  </si>
  <si>
    <t>Amort of Debt Issuance Cost</t>
  </si>
  <si>
    <t>Executive Incentive Comp</t>
  </si>
  <si>
    <t>Bond Discount Amort</t>
  </si>
  <si>
    <t>Executive Incentive Plan ST</t>
  </si>
  <si>
    <t>Executive Incentive Plan LT</t>
  </si>
  <si>
    <t>Ins - Inj/Damages Prov</t>
  </si>
  <si>
    <t>Accrued Vacation</t>
  </si>
  <si>
    <t>PBOP 401H Amortization</t>
  </si>
  <si>
    <t>EMS</t>
  </si>
  <si>
    <t>Amortization of Debt Expense</t>
  </si>
  <si>
    <t>Pension &amp; PBOP</t>
  </si>
  <si>
    <t>Ad Valorem Lien Date Adj</t>
  </si>
  <si>
    <t>Refunding &amp; Retirement of Debt</t>
  </si>
  <si>
    <t>Health Care - IBNR</t>
  </si>
  <si>
    <t>Total Non-Property Related</t>
  </si>
  <si>
    <t>Grand Total</t>
  </si>
  <si>
    <t>ADJUSTED 12/31/2017 FERC-RELATED EDIT</t>
  </si>
  <si>
    <t>RETURN-TO-PROVISION UPDATES</t>
  </si>
  <si>
    <t>ADJUSTMENTS TO 2018 AMORTIZATION FOR 4-YEAR AMORTIZATION FOR UNPROTECTED PROPERTY RELATED</t>
  </si>
  <si>
    <t>ADJUSTED 12/31/2018 FERC-RELATED EXCESS DEFERRED TAXES</t>
  </si>
  <si>
    <t>ADJUSTMENTS TO 2018 AMORTIZATION (Update based on Final CPUC decision on methodolgy)</t>
  </si>
  <si>
    <t>Computational Error in Original Offer (2018 only)</t>
  </si>
  <si>
    <t>2018 FINAL AMORTIZATION OF EDIT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</si>
  <si>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</si>
  <si>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</si>
  <si>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</si>
  <si>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</si>
  <si>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</si>
  <si>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</si>
  <si>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</si>
  <si>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</si>
  <si>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</si>
  <si>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Protected - Property Related*</t>
  </si>
  <si>
    <t>* - Amortized into rates under average rate assumption method (ARAM).</t>
  </si>
  <si>
    <t>Unprotected - Property Related**</t>
  </si>
  <si>
    <t>** - Amortized into rates over 4 years.</t>
  </si>
  <si>
    <t>Cost of Removal - Book Accrual***</t>
  </si>
  <si>
    <t>*** - Amortization subject to pending SCE private letter ruling request and/or IRS guidance developed from IRS Notice 2019-33.</t>
  </si>
  <si>
    <t>Unprotected - Non-Property Related****</t>
  </si>
  <si>
    <t>**** - Amortized entirely over 1 year in 2018.</t>
  </si>
  <si>
    <t>2018 EXCESS DEFERRED INCOME TAXES</t>
  </si>
  <si>
    <t>SCE FERC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</si>
</sst>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43" fontId="0" fillId="0" borderId="0" xfId="1" applyFont="1"/>
    <xf numFmtId="0" fontId="5" fillId="0" borderId="0" xfId="3" applyFont="1"/>
    <xf numFmtId="0" fontId="4" fillId="0" borderId="0" xfId="0" applyFont="1" applyAlignment="1">
      <alignment horizontal="left" indent="1"/>
    </xf>
    <xf numFmtId="0" fontId="6" fillId="0" borderId="0" xfId="0" applyFont="1" applyFill="1"/>
    <xf numFmtId="0" fontId="0" fillId="0" borderId="0" xfId="1" applyNumberFormat="1" applyFont="1" applyAlignment="1">
      <alignment horizontal="center"/>
    </xf>
    <xf numFmtId="41" fontId="1" fillId="2" borderId="4" xfId="2" applyFont="1" applyFill="1" applyBorder="1" applyAlignment="1">
      <alignment horizontal="center" vertical="center" wrapText="1"/>
    </xf>
    <xf numFmtId="41" fontId="0" fillId="2" borderId="4" xfId="2" applyFont="1" applyFill="1" applyBorder="1" applyAlignment="1">
      <alignment horizontal="center" vertical="center" wrapText="1"/>
    </xf>
    <xf numFmtId="0" fontId="7" fillId="0" borderId="0" xfId="0" applyFont="1"/>
    <xf numFmtId="41" fontId="0" fillId="0" borderId="0" xfId="2" applyFont="1"/>
    <xf numFmtId="164" fontId="0" fillId="0" borderId="0" xfId="2" applyNumberFormat="1" applyFont="1"/>
    <xf numFmtId="164" fontId="0" fillId="0" borderId="0" xfId="1" applyNumberFormat="1" applyFont="1"/>
    <xf numFmtId="0" fontId="0" fillId="0" borderId="0" xfId="0" applyFill="1"/>
    <xf numFmtId="41" fontId="0" fillId="0" borderId="5" xfId="2" applyFont="1" applyBorder="1"/>
    <xf numFmtId="164" fontId="0" fillId="0" borderId="5" xfId="1" applyNumberFormat="1" applyFont="1" applyBorder="1"/>
    <xf numFmtId="164" fontId="0" fillId="0" borderId="5" xfId="2" applyNumberFormat="1" applyFont="1" applyBorder="1"/>
    <xf numFmtId="43" fontId="0" fillId="0" borderId="5" xfId="1" applyFont="1" applyBorder="1"/>
    <xf numFmtId="0" fontId="3" fillId="0" borderId="0" xfId="0" applyFont="1"/>
    <xf numFmtId="41" fontId="0" fillId="0" borderId="6" xfId="0" applyNumberFormat="1" applyFont="1" applyBorder="1"/>
    <xf numFmtId="41" fontId="2" fillId="0" borderId="0" xfId="2" applyFont="1"/>
    <xf numFmtId="41" fontId="1" fillId="0" borderId="0" xfId="2" applyFont="1"/>
    <xf numFmtId="41" fontId="3" fillId="0" borderId="0" xfId="2" applyFont="1"/>
    <xf numFmtId="41" fontId="1" fillId="0" borderId="6" xfId="2" applyFont="1" applyFill="1" applyBorder="1"/>
    <xf numFmtId="43" fontId="1" fillId="0" borderId="0" xfId="2" applyNumberFormat="1" applyFont="1"/>
    <xf numFmtId="0" fontId="3" fillId="0" borderId="0" xfId="1" applyNumberFormat="1" applyFont="1" applyBorder="1" applyAlignment="1"/>
    <xf numFmtId="41" fontId="0" fillId="0" borderId="0" xfId="2" applyFont="1" applyBorder="1"/>
    <xf numFmtId="164" fontId="0" fillId="0" borderId="0" xfId="2" applyNumberFormat="1" applyFont="1" applyBorder="1"/>
    <xf numFmtId="41" fontId="0" fillId="0" borderId="0" xfId="2" applyFont="1" applyFill="1" applyBorder="1" applyAlignment="1">
      <alignment horizontal="center" vertical="center" wrapText="1"/>
    </xf>
    <xf numFmtId="41" fontId="8" fillId="2" borderId="4" xfId="2" applyFont="1" applyFill="1" applyBorder="1" applyAlignment="1">
      <alignment horizontal="center" vertical="center" wrapText="1"/>
    </xf>
    <xf numFmtId="41" fontId="9" fillId="2" borderId="4" xfId="2" applyFont="1" applyFill="1" applyBorder="1" applyAlignment="1">
      <alignment horizontal="center" vertical="center" wrapText="1"/>
    </xf>
    <xf numFmtId="41" fontId="0" fillId="0" borderId="0" xfId="2" applyFont="1" applyFill="1" applyBorder="1"/>
    <xf numFmtId="43" fontId="0" fillId="0" borderId="0" xfId="1" applyFont="1" applyFill="1" applyBorder="1"/>
    <xf numFmtId="164" fontId="0" fillId="0" borderId="0" xfId="1" applyNumberFormat="1" applyFont="1" applyFill="1" applyBorder="1"/>
    <xf numFmtId="0" fontId="0" fillId="0" borderId="0" xfId="0" applyBorder="1"/>
    <xf numFmtId="41" fontId="0" fillId="0" borderId="0" xfId="0" applyNumberFormat="1" applyFont="1" applyBorder="1"/>
    <xf numFmtId="41" fontId="0" fillId="0" borderId="0" xfId="0" applyNumberFormat="1" applyFont="1" applyFill="1" applyBorder="1"/>
    <xf numFmtId="41" fontId="1" fillId="0" borderId="6" xfId="2" applyFont="1" applyBorder="1"/>
    <xf numFmtId="41" fontId="1" fillId="0" borderId="0" xfId="2" applyFont="1" applyBorder="1"/>
    <xf numFmtId="41" fontId="1" fillId="0" borderId="0" xfId="2" applyFont="1" applyFill="1" applyBorder="1"/>
    <xf numFmtId="41" fontId="3" fillId="0" borderId="6" xfId="2" applyFont="1" applyFill="1" applyBorder="1"/>
    <xf numFmtId="0" fontId="10" fillId="0" borderId="0" xfId="1" applyNumberFormat="1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11" fillId="0" borderId="0" xfId="1" applyFont="1"/>
    <xf numFmtId="0" fontId="11" fillId="0" borderId="0" xfId="0" applyFont="1" applyFill="1"/>
    <xf numFmtId="0" fontId="3" fillId="0" borderId="1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0" fontId="3" fillId="0" borderId="3" xfId="1" applyNumberFormat="1" applyFont="1" applyBorder="1" applyAlignment="1">
      <alignment horizontal="center"/>
    </xf>
    <xf numFmtId="41" fontId="0" fillId="0" borderId="0" xfId="2" applyFont="1" applyFill="1"/>
    <xf numFmtId="164" fontId="0" fillId="0" borderId="0" xfId="2" applyNumberFormat="1" applyFont="1" applyFill="1"/>
    <xf numFmtId="164" fontId="0" fillId="0" borderId="0" xfId="2" applyNumberFormat="1" applyFont="1" applyFill="1" applyBorder="1"/>
    <xf numFmtId="164" fontId="0" fillId="0" borderId="0" xfId="1" applyNumberFormat="1" applyFont="1" applyFill="1"/>
  </cellXfs>
  <cellStyles count="4">
    <cellStyle name="Comma" xfId="1" builtinId="3"/>
    <cellStyle name="Comma [0]" xfId="2" builtinId="6"/>
    <cellStyle name="Normal" xfId="0" builtinId="0"/>
    <cellStyle name="Normal 2 2 2" xfId="3" xr:uid="{00000000-0005-0000-0000-000003000000}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Normal="100" workbookViewId="0"/>
  </sheetViews>
  <sheetFormatPr defaultColWidth="16.7109375" defaultRowHeight="15" x14ac:dyDescent="0.25"/>
  <cols>
    <col min="1" max="1" width="6.7109375" style="1" customWidth="1"/>
    <col min="2" max="2" width="34.140625" style="1" bestFit="1" customWidth="1"/>
    <col min="3" max="5" width="16.7109375" style="1"/>
    <col min="6" max="6" width="2.7109375" style="1" customWidth="1"/>
    <col min="7" max="10" width="16.7109375" style="1"/>
    <col min="11" max="11" width="16.7109375" style="1" customWidth="1"/>
    <col min="12" max="12" width="2.7109375" style="1" customWidth="1"/>
    <col min="13" max="16384" width="16.7109375" style="1"/>
  </cols>
  <sheetData>
    <row r="1" spans="1:13" ht="15.75" thickBot="1" x14ac:dyDescent="0.3">
      <c r="A1" s="2"/>
      <c r="B1" s="3"/>
      <c r="C1" s="4"/>
      <c r="D1" s="4"/>
    </row>
    <row r="2" spans="1:13" ht="15.75" thickBot="1" x14ac:dyDescent="0.3">
      <c r="C2" s="44" t="s">
        <v>54</v>
      </c>
      <c r="D2" s="45"/>
      <c r="E2" s="45"/>
      <c r="F2" s="45"/>
      <c r="G2" s="45"/>
      <c r="H2" s="45"/>
      <c r="I2" s="45"/>
      <c r="J2" s="45"/>
      <c r="K2" s="45"/>
      <c r="L2" s="45"/>
      <c r="M2" s="46"/>
    </row>
    <row r="3" spans="1:13" ht="15.75" thickBot="1" x14ac:dyDescent="0.3">
      <c r="A3" s="2"/>
      <c r="B3" s="3"/>
      <c r="C3" s="44" t="s">
        <v>53</v>
      </c>
      <c r="D3" s="45"/>
      <c r="E3" s="45"/>
      <c r="F3" s="45"/>
      <c r="G3" s="45"/>
      <c r="H3" s="45"/>
      <c r="I3" s="45"/>
      <c r="J3" s="45"/>
      <c r="K3" s="45"/>
      <c r="L3" s="45"/>
      <c r="M3" s="46"/>
    </row>
    <row r="4" spans="1:13" x14ac:dyDescent="0.25">
      <c r="C4" s="24"/>
      <c r="D4" s="24"/>
      <c r="E4" s="24"/>
      <c r="F4" s="24"/>
      <c r="G4" s="24"/>
      <c r="H4" s="24"/>
      <c r="I4" s="24"/>
      <c r="J4" s="24"/>
    </row>
    <row r="5" spans="1:13" ht="15.75" thickBot="1" x14ac:dyDescent="0.3">
      <c r="C5" s="41" t="s">
        <v>36</v>
      </c>
      <c r="D5" s="41" t="s">
        <v>37</v>
      </c>
      <c r="E5" s="41" t="s">
        <v>38</v>
      </c>
      <c r="F5" s="5"/>
      <c r="G5" s="41" t="s">
        <v>39</v>
      </c>
      <c r="H5" s="41" t="s">
        <v>40</v>
      </c>
      <c r="I5" s="41" t="s">
        <v>41</v>
      </c>
      <c r="J5" s="41" t="s">
        <v>42</v>
      </c>
      <c r="K5" s="41" t="s">
        <v>43</v>
      </c>
      <c r="M5" s="41" t="s">
        <v>44</v>
      </c>
    </row>
    <row r="6" spans="1:13" ht="135.75" thickBot="1" x14ac:dyDescent="0.3">
      <c r="B6"/>
      <c r="C6" s="6" t="s">
        <v>0</v>
      </c>
      <c r="D6" s="7" t="s">
        <v>30</v>
      </c>
      <c r="E6" s="7" t="s">
        <v>29</v>
      </c>
      <c r="F6" s="27"/>
      <c r="G6" s="7" t="s">
        <v>1</v>
      </c>
      <c r="H6" s="7" t="s">
        <v>31</v>
      </c>
      <c r="I6" s="7" t="s">
        <v>33</v>
      </c>
      <c r="J6" s="7" t="s">
        <v>34</v>
      </c>
      <c r="K6" s="28" t="s">
        <v>35</v>
      </c>
      <c r="L6" s="27"/>
      <c r="M6" s="29" t="s">
        <v>32</v>
      </c>
    </row>
    <row r="7" spans="1:13" x14ac:dyDescent="0.25">
      <c r="A7" s="40">
        <v>1</v>
      </c>
      <c r="B7" s="8" t="s">
        <v>45</v>
      </c>
      <c r="C7" s="9"/>
      <c r="D7"/>
      <c r="E7" s="9"/>
      <c r="F7" s="30"/>
      <c r="G7" s="9"/>
      <c r="H7" s="9"/>
      <c r="L7" s="31"/>
    </row>
    <row r="8" spans="1:13" x14ac:dyDescent="0.25">
      <c r="A8" s="40">
        <f>+A7+1</f>
        <v>2</v>
      </c>
      <c r="B8" t="s">
        <v>2</v>
      </c>
      <c r="C8" s="9">
        <v>-595797706.97160006</v>
      </c>
      <c r="D8" s="10">
        <v>-10732914.718399927</v>
      </c>
      <c r="E8" s="10">
        <f>+D8+C8</f>
        <v>-606530621.68999994</v>
      </c>
      <c r="F8" s="10"/>
      <c r="G8" s="9">
        <v>5134307.6900000572</v>
      </c>
      <c r="H8" s="9"/>
      <c r="I8" s="11">
        <v>3261057.2973995805</v>
      </c>
      <c r="K8" s="11">
        <f>SUM(G8:J8)</f>
        <v>8395364.9873996377</v>
      </c>
      <c r="L8" s="31"/>
      <c r="M8" s="11">
        <f>+K8+E8</f>
        <v>-598135256.70260024</v>
      </c>
    </row>
    <row r="9" spans="1:13" x14ac:dyDescent="0.25">
      <c r="A9" s="40">
        <f t="shared" ref="A9:A47" si="0">+A8+1</f>
        <v>3</v>
      </c>
      <c r="B9" t="s">
        <v>3</v>
      </c>
      <c r="C9" s="9">
        <v>10441650.129399993</v>
      </c>
      <c r="D9" s="10">
        <v>-326864.17679998191</v>
      </c>
      <c r="E9" s="10">
        <f t="shared" ref="E9:E11" si="1">+D9+C9</f>
        <v>10114785.95260001</v>
      </c>
      <c r="F9" s="10"/>
      <c r="G9" s="9">
        <v>-1206078.9526000135</v>
      </c>
      <c r="H9" s="9"/>
      <c r="I9" s="11">
        <v>89.559600032866001</v>
      </c>
      <c r="K9" s="11">
        <f t="shared" ref="K9:K11" si="2">SUM(G9:J9)</f>
        <v>-1205989.3929999806</v>
      </c>
      <c r="L9" s="31"/>
      <c r="M9" s="11">
        <f t="shared" ref="M9:M11" si="3">+K9+E9</f>
        <v>8908796.5596000291</v>
      </c>
    </row>
    <row r="10" spans="1:13" x14ac:dyDescent="0.25">
      <c r="A10" s="40">
        <f t="shared" si="0"/>
        <v>4</v>
      </c>
      <c r="B10" s="12" t="s">
        <v>4</v>
      </c>
      <c r="C10" s="9">
        <v>5837549.2000000011</v>
      </c>
      <c r="D10" s="10">
        <v>0</v>
      </c>
      <c r="E10" s="10">
        <f t="shared" si="1"/>
        <v>5837549.2000000011</v>
      </c>
      <c r="F10" s="10"/>
      <c r="G10" s="9">
        <v>-898084</v>
      </c>
      <c r="H10" s="9"/>
      <c r="I10" s="11">
        <v>-0.49230769241694361</v>
      </c>
      <c r="K10" s="11">
        <f t="shared" si="2"/>
        <v>-898084.49230769242</v>
      </c>
      <c r="L10" s="31"/>
      <c r="M10" s="11">
        <f t="shared" si="3"/>
        <v>4939464.7076923084</v>
      </c>
    </row>
    <row r="11" spans="1:13" x14ac:dyDescent="0.25">
      <c r="A11" s="40">
        <f t="shared" si="0"/>
        <v>5</v>
      </c>
      <c r="B11" s="12" t="s">
        <v>5</v>
      </c>
      <c r="C11" s="9">
        <v>20208189.679999996</v>
      </c>
      <c r="D11" s="10">
        <v>487152.26000000007</v>
      </c>
      <c r="E11" s="10">
        <f t="shared" si="1"/>
        <v>20695341.939999998</v>
      </c>
      <c r="F11" s="26"/>
      <c r="G11" s="9">
        <v>0</v>
      </c>
      <c r="H11" s="9"/>
      <c r="I11" s="11">
        <v>0</v>
      </c>
      <c r="K11" s="11">
        <f t="shared" si="2"/>
        <v>0</v>
      </c>
      <c r="L11" s="31"/>
      <c r="M11" s="11">
        <f t="shared" si="3"/>
        <v>20695341.939999998</v>
      </c>
    </row>
    <row r="12" spans="1:13" x14ac:dyDescent="0.25">
      <c r="A12" s="40">
        <f t="shared" si="0"/>
        <v>6</v>
      </c>
      <c r="B12" s="9"/>
      <c r="C12" s="9"/>
      <c r="D12" s="9"/>
      <c r="E12" s="9"/>
      <c r="F12" s="25"/>
      <c r="G12" s="9"/>
      <c r="H12" s="9"/>
      <c r="L12" s="31"/>
    </row>
    <row r="13" spans="1:13" x14ac:dyDescent="0.25">
      <c r="A13" s="40">
        <f t="shared" si="0"/>
        <v>7</v>
      </c>
      <c r="B13"/>
      <c r="C13" s="13">
        <f>SUM(C8:C12)</f>
        <v>-559310317.96220005</v>
      </c>
      <c r="D13" s="13">
        <f t="shared" ref="D13:E13" si="4">SUM(D8:D12)</f>
        <v>-10572626.63519991</v>
      </c>
      <c r="E13" s="13">
        <f t="shared" si="4"/>
        <v>-569882944.59739995</v>
      </c>
      <c r="F13" s="25"/>
      <c r="G13" s="13">
        <f>SUM(G8:G12)</f>
        <v>3030144.7374000438</v>
      </c>
      <c r="H13" s="13">
        <f t="shared" ref="H13:K13" si="5">SUM(H8:H12)</f>
        <v>0</v>
      </c>
      <c r="I13" s="13">
        <f t="shared" si="5"/>
        <v>3261146.364691921</v>
      </c>
      <c r="J13" s="13">
        <f t="shared" si="5"/>
        <v>0</v>
      </c>
      <c r="K13" s="13">
        <f t="shared" si="5"/>
        <v>6291291.1020919643</v>
      </c>
      <c r="L13" s="30"/>
      <c r="M13" s="13">
        <f>SUM(M8:M12)</f>
        <v>-563591653.49530792</v>
      </c>
    </row>
    <row r="14" spans="1:13" x14ac:dyDescent="0.25">
      <c r="A14" s="40">
        <f t="shared" si="0"/>
        <v>8</v>
      </c>
      <c r="B14"/>
      <c r="C14" s="9"/>
      <c r="D14" s="9"/>
      <c r="E14" s="9"/>
      <c r="F14" s="25"/>
      <c r="G14" s="9"/>
      <c r="H14" s="9"/>
      <c r="L14" s="31"/>
    </row>
    <row r="15" spans="1:13" x14ac:dyDescent="0.25">
      <c r="A15" s="40">
        <f t="shared" si="0"/>
        <v>9</v>
      </c>
      <c r="B15" s="8" t="s">
        <v>47</v>
      </c>
      <c r="C15" s="9"/>
      <c r="D15" s="9"/>
      <c r="E15" s="9"/>
      <c r="F15" s="25"/>
      <c r="G15" s="9"/>
      <c r="H15" s="9"/>
      <c r="L15" s="31"/>
    </row>
    <row r="16" spans="1:13" x14ac:dyDescent="0.25">
      <c r="A16" s="40">
        <f t="shared" si="0"/>
        <v>10</v>
      </c>
      <c r="B16" s="12" t="s">
        <v>6</v>
      </c>
      <c r="C16" s="9">
        <v>-30090014.421599992</v>
      </c>
      <c r="D16" s="10">
        <v>1246444.3529999985</v>
      </c>
      <c r="E16" s="10">
        <f t="shared" ref="E16:E20" si="6">+D16+C16</f>
        <v>-28843570.068599992</v>
      </c>
      <c r="F16" s="26"/>
      <c r="G16" s="9">
        <v>3073706.0686000027</v>
      </c>
      <c r="H16" s="10">
        <f>(-E16/4)-G16</f>
        <v>4137186.4485499952</v>
      </c>
      <c r="I16" s="11"/>
      <c r="J16" s="11">
        <v>-700.24000002816319</v>
      </c>
      <c r="K16" s="11">
        <f t="shared" ref="K16:K20" si="7">SUM(G16:J16)</f>
        <v>7210192.2771499697</v>
      </c>
      <c r="L16" s="32"/>
      <c r="M16" s="11">
        <f t="shared" ref="M16:M20" si="8">+K16+E16</f>
        <v>-21633377.791450024</v>
      </c>
    </row>
    <row r="17" spans="1:13" x14ac:dyDescent="0.25">
      <c r="A17" s="40">
        <f t="shared" si="0"/>
        <v>11</v>
      </c>
      <c r="B17" s="12" t="s">
        <v>7</v>
      </c>
      <c r="C17" s="9">
        <v>-4687661.4973999988</v>
      </c>
      <c r="D17" s="10">
        <v>-288245.45960000117</v>
      </c>
      <c r="E17" s="10">
        <f t="shared" si="6"/>
        <v>-4975906.9570000004</v>
      </c>
      <c r="F17" s="26"/>
      <c r="G17" s="9">
        <v>257460.9570000004</v>
      </c>
      <c r="H17" s="10">
        <f t="shared" ref="H17:H20" si="9">(-E17/4)-G17</f>
        <v>986515.7822499997</v>
      </c>
      <c r="I17" s="11"/>
      <c r="J17" s="11">
        <v>66511.388099976815</v>
      </c>
      <c r="K17" s="11">
        <f t="shared" si="7"/>
        <v>1310488.1273499769</v>
      </c>
      <c r="L17" s="32"/>
      <c r="M17" s="11">
        <f t="shared" si="8"/>
        <v>-3665418.8296500235</v>
      </c>
    </row>
    <row r="18" spans="1:13" x14ac:dyDescent="0.25">
      <c r="A18" s="40">
        <f t="shared" si="0"/>
        <v>12</v>
      </c>
      <c r="B18" s="12" t="s">
        <v>8</v>
      </c>
      <c r="C18" s="9">
        <v>-39668132.76439999</v>
      </c>
      <c r="D18" s="10">
        <v>-2486903.9160000053</v>
      </c>
      <c r="E18" s="10">
        <f t="shared" si="6"/>
        <v>-42155036.680399999</v>
      </c>
      <c r="F18" s="26"/>
      <c r="G18" s="9">
        <v>2032835.6804000065</v>
      </c>
      <c r="H18" s="10">
        <f t="shared" si="9"/>
        <v>8505923.4896999933</v>
      </c>
      <c r="I18" s="11"/>
      <c r="J18" s="11">
        <v>1059315.2591997609</v>
      </c>
      <c r="K18" s="11">
        <f t="shared" si="7"/>
        <v>11598074.429299761</v>
      </c>
      <c r="L18" s="32"/>
      <c r="M18" s="11">
        <f t="shared" si="8"/>
        <v>-30556962.251100238</v>
      </c>
    </row>
    <row r="19" spans="1:13" x14ac:dyDescent="0.25">
      <c r="A19" s="40">
        <f t="shared" si="0"/>
        <v>13</v>
      </c>
      <c r="B19" s="12" t="s">
        <v>9</v>
      </c>
      <c r="C19" s="9">
        <v>-2159277.7695999998</v>
      </c>
      <c r="D19" s="10">
        <v>-647072.00160000089</v>
      </c>
      <c r="E19" s="10">
        <f t="shared" si="6"/>
        <v>-2806349.7712000008</v>
      </c>
      <c r="F19" s="26"/>
      <c r="G19" s="9">
        <v>456606.73810000019</v>
      </c>
      <c r="H19" s="10">
        <f t="shared" si="9"/>
        <v>244980.7047</v>
      </c>
      <c r="I19" s="11"/>
      <c r="J19" s="11">
        <v>294218.26649999805</v>
      </c>
      <c r="K19" s="11">
        <f t="shared" si="7"/>
        <v>995805.70929999824</v>
      </c>
      <c r="L19" s="32"/>
      <c r="M19" s="11">
        <f t="shared" si="8"/>
        <v>-1810544.0619000024</v>
      </c>
    </row>
    <row r="20" spans="1:13" x14ac:dyDescent="0.25">
      <c r="A20" s="40">
        <f t="shared" si="0"/>
        <v>14</v>
      </c>
      <c r="B20" s="12" t="s">
        <v>10</v>
      </c>
      <c r="C20" s="9">
        <v>-7482081.4725999981</v>
      </c>
      <c r="D20" s="10">
        <v>-1570968.9256999474</v>
      </c>
      <c r="E20" s="10">
        <f t="shared" si="6"/>
        <v>-9053050.3982999455</v>
      </c>
      <c r="F20" s="26"/>
      <c r="G20" s="9">
        <v>1754672.5620000002</v>
      </c>
      <c r="H20" s="10">
        <f t="shared" si="9"/>
        <v>508590.03757498623</v>
      </c>
      <c r="I20" s="11"/>
      <c r="J20" s="11">
        <v>125608.77239992004</v>
      </c>
      <c r="K20" s="11">
        <f t="shared" si="7"/>
        <v>2388871.3719749064</v>
      </c>
      <c r="L20" s="32"/>
      <c r="M20" s="11">
        <f t="shared" si="8"/>
        <v>-6664179.0263250396</v>
      </c>
    </row>
    <row r="21" spans="1:13" x14ac:dyDescent="0.25">
      <c r="A21" s="40">
        <f t="shared" si="0"/>
        <v>15</v>
      </c>
      <c r="B21" s="12" t="s">
        <v>11</v>
      </c>
      <c r="C21" s="47">
        <v>27597304.839999996</v>
      </c>
      <c r="D21" s="48">
        <v>-229999.11496327879</v>
      </c>
      <c r="E21" s="48">
        <f>+D21+C21</f>
        <v>27367305.725036718</v>
      </c>
      <c r="F21" s="49"/>
      <c r="G21" s="47">
        <v>-725843.90000000224</v>
      </c>
      <c r="H21" s="48">
        <f>(-E21/4)-G21</f>
        <v>-6115982.5312591773</v>
      </c>
      <c r="I21" s="50"/>
      <c r="J21" s="50">
        <v>0</v>
      </c>
      <c r="K21" s="50">
        <f>SUM(G21:J21)</f>
        <v>-6841826.4312591795</v>
      </c>
      <c r="L21" s="32"/>
      <c r="M21" s="50">
        <f>+K21+E21</f>
        <v>20525479.29377754</v>
      </c>
    </row>
    <row r="22" spans="1:13" x14ac:dyDescent="0.25">
      <c r="A22" s="40">
        <f t="shared" si="0"/>
        <v>16</v>
      </c>
      <c r="B22" s="9"/>
      <c r="C22" s="9"/>
      <c r="D22" s="9"/>
      <c r="E22" s="9"/>
      <c r="F22" s="25"/>
      <c r="G22" s="9"/>
      <c r="H22" s="9"/>
      <c r="L22" s="31"/>
    </row>
    <row r="23" spans="1:13" x14ac:dyDescent="0.25">
      <c r="A23" s="40">
        <f t="shared" si="0"/>
        <v>17</v>
      </c>
      <c r="B23"/>
      <c r="C23" s="13">
        <f>SUM(C16:C22)</f>
        <v>-56489863.085599981</v>
      </c>
      <c r="D23" s="13">
        <f t="shared" ref="D23:E23" si="10">SUM(D16:D22)</f>
        <v>-3976745.0648632348</v>
      </c>
      <c r="E23" s="13">
        <f t="shared" si="10"/>
        <v>-60466608.150463231</v>
      </c>
      <c r="F23" s="25"/>
      <c r="G23" s="13">
        <f>SUM(G16:G22)</f>
        <v>6849438.106100007</v>
      </c>
      <c r="H23" s="13">
        <f t="shared" ref="H23:K23" si="11">SUM(H16:H22)</f>
        <v>8267213.931515798</v>
      </c>
      <c r="I23" s="13">
        <f t="shared" si="11"/>
        <v>0</v>
      </c>
      <c r="J23" s="13">
        <f t="shared" si="11"/>
        <v>1544953.4461996276</v>
      </c>
      <c r="K23" s="13">
        <f t="shared" si="11"/>
        <v>16661605.48381543</v>
      </c>
      <c r="L23" s="32"/>
      <c r="M23" s="14">
        <f>SUM(M16:M22)</f>
        <v>-43805002.666647784</v>
      </c>
    </row>
    <row r="24" spans="1:13" x14ac:dyDescent="0.25">
      <c r="A24" s="40">
        <f t="shared" si="0"/>
        <v>18</v>
      </c>
      <c r="B24"/>
      <c r="C24"/>
      <c r="D24"/>
      <c r="E24"/>
      <c r="F24" s="33"/>
      <c r="G24"/>
      <c r="H24"/>
      <c r="L24" s="31"/>
    </row>
    <row r="25" spans="1:13" x14ac:dyDescent="0.25">
      <c r="A25" s="40">
        <f t="shared" si="0"/>
        <v>19</v>
      </c>
      <c r="B25" s="43" t="s">
        <v>49</v>
      </c>
      <c r="C25" s="13">
        <v>38167999.939999998</v>
      </c>
      <c r="D25" s="15">
        <v>18116884.520000003</v>
      </c>
      <c r="E25" s="15">
        <f>+D25+C25</f>
        <v>56284884.460000001</v>
      </c>
      <c r="F25" s="26"/>
      <c r="G25" s="13">
        <v>-633239.46000000834</v>
      </c>
      <c r="H25" s="13"/>
      <c r="I25" s="14">
        <v>633239.9334000051</v>
      </c>
      <c r="J25" s="16"/>
      <c r="K25" s="14">
        <f>SUM(G25:J25)</f>
        <v>0.47339999675750732</v>
      </c>
      <c r="L25" s="31"/>
      <c r="M25" s="14">
        <f>+K25+E25</f>
        <v>56284884.933399998</v>
      </c>
    </row>
    <row r="26" spans="1:13" x14ac:dyDescent="0.25">
      <c r="A26" s="40">
        <f t="shared" si="0"/>
        <v>20</v>
      </c>
      <c r="B26"/>
      <c r="C26"/>
      <c r="D26"/>
      <c r="E26"/>
      <c r="F26" s="33"/>
      <c r="G26"/>
      <c r="H26"/>
      <c r="L26" s="31"/>
    </row>
    <row r="27" spans="1:13" ht="15.75" thickBot="1" x14ac:dyDescent="0.3">
      <c r="A27" s="40">
        <f t="shared" si="0"/>
        <v>21</v>
      </c>
      <c r="B27" s="17" t="s">
        <v>12</v>
      </c>
      <c r="C27" s="18">
        <f>+C25+C23+C13</f>
        <v>-577632181.10780001</v>
      </c>
      <c r="D27" s="18">
        <f t="shared" ref="D27:E27" si="12">+D25+D23+D13</f>
        <v>3567512.8199368585</v>
      </c>
      <c r="E27" s="18">
        <f t="shared" si="12"/>
        <v>-574064668.28786314</v>
      </c>
      <c r="F27" s="34"/>
      <c r="G27" s="18">
        <f>+G25+G23+G13</f>
        <v>9246343.3835000433</v>
      </c>
      <c r="H27" s="18">
        <f t="shared" ref="H27:M27" si="13">+H25+H23+H13</f>
        <v>8267213.931515798</v>
      </c>
      <c r="I27" s="18">
        <f t="shared" si="13"/>
        <v>3894386.2980919261</v>
      </c>
      <c r="J27" s="18">
        <f t="shared" si="13"/>
        <v>1544953.4461996276</v>
      </c>
      <c r="K27" s="18">
        <f t="shared" si="13"/>
        <v>22952897.059307389</v>
      </c>
      <c r="L27" s="35"/>
      <c r="M27" s="18">
        <f t="shared" si="13"/>
        <v>-551111771.22855568</v>
      </c>
    </row>
    <row r="28" spans="1:13" ht="15.75" thickTop="1" x14ac:dyDescent="0.25">
      <c r="A28" s="40">
        <f t="shared" si="0"/>
        <v>22</v>
      </c>
      <c r="B28" s="19"/>
      <c r="C28" s="9"/>
      <c r="D28" s="9"/>
      <c r="E28" s="9"/>
      <c r="F28" s="25"/>
      <c r="G28" s="9"/>
      <c r="H28" s="9"/>
      <c r="L28" s="31"/>
    </row>
    <row r="29" spans="1:13" x14ac:dyDescent="0.25">
      <c r="A29" s="40">
        <f t="shared" si="0"/>
        <v>23</v>
      </c>
      <c r="B29" s="8" t="s">
        <v>51</v>
      </c>
      <c r="C29" s="9"/>
      <c r="D29" s="9"/>
      <c r="E29" s="9"/>
      <c r="F29" s="25"/>
      <c r="G29" s="9"/>
      <c r="H29" s="9"/>
      <c r="L29" s="31"/>
    </row>
    <row r="30" spans="1:13" x14ac:dyDescent="0.25">
      <c r="A30" s="40">
        <f t="shared" si="0"/>
        <v>24</v>
      </c>
      <c r="B30" s="9" t="s">
        <v>13</v>
      </c>
      <c r="C30" s="9">
        <v>56922.487288634031</v>
      </c>
      <c r="D30" s="10">
        <v>0</v>
      </c>
      <c r="E30" s="10">
        <f t="shared" ref="E30:E43" si="14">+D30+C30</f>
        <v>56922.487288634031</v>
      </c>
      <c r="F30" s="26"/>
      <c r="G30" s="9">
        <v>-56922.487288634031</v>
      </c>
      <c r="H30" s="9"/>
      <c r="K30" s="11">
        <f t="shared" ref="K30:K43" si="15">SUM(G30:J30)</f>
        <v>-56922.487288634031</v>
      </c>
      <c r="L30" s="31"/>
      <c r="M30" s="11">
        <f t="shared" ref="M30:M43" si="16">+K30+E30</f>
        <v>0</v>
      </c>
    </row>
    <row r="31" spans="1:13" x14ac:dyDescent="0.25">
      <c r="A31" s="40">
        <f t="shared" si="0"/>
        <v>25</v>
      </c>
      <c r="B31" s="9" t="s">
        <v>14</v>
      </c>
      <c r="C31" s="9">
        <v>39710.239656970676</v>
      </c>
      <c r="D31" s="10">
        <v>0</v>
      </c>
      <c r="E31" s="10">
        <f t="shared" si="14"/>
        <v>39710.239656970676</v>
      </c>
      <c r="F31" s="26"/>
      <c r="G31" s="9">
        <v>-39710.239656970676</v>
      </c>
      <c r="H31" s="9"/>
      <c r="K31" s="11">
        <f t="shared" si="15"/>
        <v>-39710.239656970676</v>
      </c>
      <c r="L31" s="31"/>
      <c r="M31" s="11">
        <f t="shared" si="16"/>
        <v>0</v>
      </c>
    </row>
    <row r="32" spans="1:13" x14ac:dyDescent="0.25">
      <c r="A32" s="40">
        <f t="shared" si="0"/>
        <v>26</v>
      </c>
      <c r="B32" s="9" t="s">
        <v>15</v>
      </c>
      <c r="C32" s="9">
        <v>67658.60402940138</v>
      </c>
      <c r="D32" s="10">
        <v>0</v>
      </c>
      <c r="E32" s="10">
        <f t="shared" si="14"/>
        <v>67658.60402940138</v>
      </c>
      <c r="F32" s="26"/>
      <c r="G32" s="9">
        <v>-67658.60402940138</v>
      </c>
      <c r="H32" s="9"/>
      <c r="K32" s="11">
        <f t="shared" si="15"/>
        <v>-67658.60402940138</v>
      </c>
      <c r="L32" s="31"/>
      <c r="M32" s="11">
        <f t="shared" si="16"/>
        <v>0</v>
      </c>
    </row>
    <row r="33" spans="1:13" x14ac:dyDescent="0.25">
      <c r="A33" s="40">
        <f t="shared" si="0"/>
        <v>27</v>
      </c>
      <c r="B33" s="9" t="s">
        <v>16</v>
      </c>
      <c r="C33" s="9">
        <v>6059.9314469842211</v>
      </c>
      <c r="D33" s="10">
        <v>0</v>
      </c>
      <c r="E33" s="10">
        <f t="shared" si="14"/>
        <v>6059.9314469842211</v>
      </c>
      <c r="F33" s="26"/>
      <c r="G33" s="9">
        <v>-6059.9314469842211</v>
      </c>
      <c r="H33" s="9"/>
      <c r="K33" s="11">
        <f t="shared" si="15"/>
        <v>-6059.9314469842211</v>
      </c>
      <c r="L33" s="31"/>
      <c r="M33" s="11">
        <f t="shared" si="16"/>
        <v>0</v>
      </c>
    </row>
    <row r="34" spans="1:13" x14ac:dyDescent="0.25">
      <c r="A34" s="40">
        <f t="shared" si="0"/>
        <v>28</v>
      </c>
      <c r="B34" s="9" t="s">
        <v>17</v>
      </c>
      <c r="C34" s="9">
        <v>13332.725113748118</v>
      </c>
      <c r="D34" s="10">
        <v>0</v>
      </c>
      <c r="E34" s="10">
        <f t="shared" si="14"/>
        <v>13332.725113748118</v>
      </c>
      <c r="F34" s="26"/>
      <c r="G34" s="9">
        <v>-13332.725113748118</v>
      </c>
      <c r="H34" s="9"/>
      <c r="K34" s="11">
        <f t="shared" si="15"/>
        <v>-13332.725113748118</v>
      </c>
      <c r="L34" s="31"/>
      <c r="M34" s="11">
        <f t="shared" si="16"/>
        <v>0</v>
      </c>
    </row>
    <row r="35" spans="1:13" x14ac:dyDescent="0.25">
      <c r="A35" s="40">
        <f t="shared" si="0"/>
        <v>29</v>
      </c>
      <c r="B35" s="9" t="s">
        <v>18</v>
      </c>
      <c r="C35" s="9">
        <v>743490.50714635034</v>
      </c>
      <c r="D35" s="10">
        <v>0</v>
      </c>
      <c r="E35" s="10">
        <f t="shared" si="14"/>
        <v>743490.50714635034</v>
      </c>
      <c r="F35" s="26"/>
      <c r="G35" s="9">
        <v>-743490.50714635034</v>
      </c>
      <c r="H35" s="9"/>
      <c r="K35" s="11">
        <f t="shared" si="15"/>
        <v>-743490.50714635034</v>
      </c>
      <c r="L35" s="31"/>
      <c r="M35" s="11">
        <f t="shared" si="16"/>
        <v>0</v>
      </c>
    </row>
    <row r="36" spans="1:13" x14ac:dyDescent="0.25">
      <c r="A36" s="40">
        <f t="shared" si="0"/>
        <v>30</v>
      </c>
      <c r="B36" s="9" t="s">
        <v>19</v>
      </c>
      <c r="C36" s="9">
        <v>302368.23305039067</v>
      </c>
      <c r="D36" s="10">
        <v>0</v>
      </c>
      <c r="E36" s="10">
        <f t="shared" si="14"/>
        <v>302368.23305039067</v>
      </c>
      <c r="F36" s="26"/>
      <c r="G36" s="9">
        <v>-302368.23305039067</v>
      </c>
      <c r="H36" s="9"/>
      <c r="K36" s="11">
        <f t="shared" si="15"/>
        <v>-302368.23305039067</v>
      </c>
      <c r="L36" s="31"/>
      <c r="M36" s="11">
        <f t="shared" si="16"/>
        <v>0</v>
      </c>
    </row>
    <row r="37" spans="1:13" x14ac:dyDescent="0.25">
      <c r="A37" s="40">
        <f t="shared" si="0"/>
        <v>31</v>
      </c>
      <c r="B37" s="9" t="s">
        <v>20</v>
      </c>
      <c r="C37" s="9">
        <v>876422.24316749419</v>
      </c>
      <c r="D37" s="10">
        <v>0</v>
      </c>
      <c r="E37" s="10">
        <f t="shared" si="14"/>
        <v>876422.24316749419</v>
      </c>
      <c r="F37" s="26"/>
      <c r="G37" s="9">
        <v>-876422.24316749419</v>
      </c>
      <c r="H37" s="9"/>
      <c r="K37" s="11">
        <f t="shared" si="15"/>
        <v>-876422.24316749419</v>
      </c>
      <c r="L37" s="31"/>
      <c r="M37" s="11">
        <f t="shared" si="16"/>
        <v>0</v>
      </c>
    </row>
    <row r="38" spans="1:13" x14ac:dyDescent="0.25">
      <c r="A38" s="40">
        <f t="shared" si="0"/>
        <v>32</v>
      </c>
      <c r="B38" s="9" t="s">
        <v>21</v>
      </c>
      <c r="C38" s="9">
        <v>109342.21937633623</v>
      </c>
      <c r="D38" s="10">
        <v>0</v>
      </c>
      <c r="E38" s="10">
        <f t="shared" si="14"/>
        <v>109342.21937633623</v>
      </c>
      <c r="F38" s="26"/>
      <c r="G38" s="9">
        <v>-109342.21937633623</v>
      </c>
      <c r="H38" s="9"/>
      <c r="K38" s="11">
        <f t="shared" si="15"/>
        <v>-109342.21937633623</v>
      </c>
      <c r="L38" s="31"/>
      <c r="M38" s="11">
        <f t="shared" si="16"/>
        <v>0</v>
      </c>
    </row>
    <row r="39" spans="1:13" x14ac:dyDescent="0.25">
      <c r="A39" s="40">
        <f t="shared" si="0"/>
        <v>33</v>
      </c>
      <c r="B39" s="9" t="s">
        <v>22</v>
      </c>
      <c r="C39" s="9">
        <v>83738.981187272002</v>
      </c>
      <c r="D39" s="10">
        <v>0</v>
      </c>
      <c r="E39" s="10">
        <f t="shared" si="14"/>
        <v>83738.981187272002</v>
      </c>
      <c r="F39" s="26"/>
      <c r="G39" s="9">
        <v>-83738.981187272002</v>
      </c>
      <c r="H39" s="9"/>
      <c r="K39" s="11">
        <f t="shared" si="15"/>
        <v>-83738.981187272002</v>
      </c>
      <c r="L39" s="31"/>
      <c r="M39" s="11">
        <f t="shared" si="16"/>
        <v>0</v>
      </c>
    </row>
    <row r="40" spans="1:13" x14ac:dyDescent="0.25">
      <c r="A40" s="40">
        <f t="shared" si="0"/>
        <v>34</v>
      </c>
      <c r="B40" s="9" t="s">
        <v>23</v>
      </c>
      <c r="C40" s="9">
        <v>229274.34036232712</v>
      </c>
      <c r="D40" s="10">
        <v>0</v>
      </c>
      <c r="E40" s="10">
        <f t="shared" si="14"/>
        <v>229274.34036232712</v>
      </c>
      <c r="F40" s="26"/>
      <c r="G40" s="9">
        <v>-229274.34036232712</v>
      </c>
      <c r="H40" s="9"/>
      <c r="K40" s="11">
        <f t="shared" si="15"/>
        <v>-229274.34036232712</v>
      </c>
      <c r="L40" s="31"/>
      <c r="M40" s="11">
        <f t="shared" si="16"/>
        <v>0</v>
      </c>
    </row>
    <row r="41" spans="1:13" x14ac:dyDescent="0.25">
      <c r="A41" s="40">
        <f t="shared" si="0"/>
        <v>35</v>
      </c>
      <c r="B41" s="9" t="s">
        <v>24</v>
      </c>
      <c r="C41" s="9">
        <v>-3689885.7707954692</v>
      </c>
      <c r="D41" s="10">
        <v>117731.32</v>
      </c>
      <c r="E41" s="10">
        <f t="shared" si="14"/>
        <v>-3572154.4507954693</v>
      </c>
      <c r="F41" s="26"/>
      <c r="G41" s="9">
        <v>3572154.4507954689</v>
      </c>
      <c r="H41" s="9"/>
      <c r="K41" s="11">
        <f t="shared" si="15"/>
        <v>3572154.4507954689</v>
      </c>
      <c r="L41" s="31"/>
      <c r="M41" s="11">
        <f t="shared" si="16"/>
        <v>0</v>
      </c>
    </row>
    <row r="42" spans="1:13" x14ac:dyDescent="0.25">
      <c r="A42" s="40">
        <f t="shared" si="0"/>
        <v>36</v>
      </c>
      <c r="B42" s="9" t="s">
        <v>25</v>
      </c>
      <c r="C42" s="9">
        <v>-3476778.3614474405</v>
      </c>
      <c r="D42" s="10">
        <v>0</v>
      </c>
      <c r="E42" s="10">
        <f t="shared" si="14"/>
        <v>-3476778.3614474405</v>
      </c>
      <c r="F42" s="26"/>
      <c r="G42" s="9">
        <v>3476778.3614474405</v>
      </c>
      <c r="H42" s="9"/>
      <c r="K42" s="11">
        <f t="shared" si="15"/>
        <v>3476778.3614474405</v>
      </c>
      <c r="L42" s="31"/>
      <c r="M42" s="11">
        <f t="shared" si="16"/>
        <v>0</v>
      </c>
    </row>
    <row r="43" spans="1:13" x14ac:dyDescent="0.25">
      <c r="A43" s="40">
        <f t="shared" si="0"/>
        <v>37</v>
      </c>
      <c r="B43" s="9" t="s">
        <v>26</v>
      </c>
      <c r="C43" s="9">
        <v>-29021.810475072351</v>
      </c>
      <c r="D43" s="10">
        <v>0</v>
      </c>
      <c r="E43" s="10">
        <f t="shared" si="14"/>
        <v>-29021.810475072351</v>
      </c>
      <c r="F43" s="26"/>
      <c r="G43" s="9">
        <v>29021.810475072351</v>
      </c>
      <c r="H43" s="9"/>
      <c r="K43" s="11">
        <f t="shared" si="15"/>
        <v>29021.810475072351</v>
      </c>
      <c r="L43" s="31"/>
      <c r="M43" s="11">
        <f t="shared" si="16"/>
        <v>0</v>
      </c>
    </row>
    <row r="44" spans="1:13" x14ac:dyDescent="0.25">
      <c r="A44" s="40">
        <f t="shared" si="0"/>
        <v>38</v>
      </c>
      <c r="B44" s="9"/>
      <c r="C44" s="9"/>
      <c r="D44" s="25"/>
      <c r="E44" s="9"/>
      <c r="F44" s="25"/>
      <c r="G44" s="9"/>
      <c r="H44" s="9"/>
      <c r="L44" s="31"/>
    </row>
    <row r="45" spans="1:13" ht="15.75" thickBot="1" x14ac:dyDescent="0.3">
      <c r="A45" s="40">
        <f t="shared" si="0"/>
        <v>39</v>
      </c>
      <c r="B45" s="17" t="s">
        <v>27</v>
      </c>
      <c r="C45" s="36">
        <f>SUM(C30:C44)</f>
        <v>-4667365.4308920726</v>
      </c>
      <c r="D45" s="36">
        <f t="shared" ref="D45:E45" si="17">SUM(D30:D44)</f>
        <v>117731.32</v>
      </c>
      <c r="E45" s="36">
        <f t="shared" si="17"/>
        <v>-4549634.1108920723</v>
      </c>
      <c r="F45" s="37"/>
      <c r="G45" s="36">
        <f>SUM(G30:G44)</f>
        <v>4549634.1108920723</v>
      </c>
      <c r="H45" s="36">
        <f t="shared" ref="H45:M45" si="18">SUM(H30:H44)</f>
        <v>0</v>
      </c>
      <c r="I45" s="36">
        <f t="shared" si="18"/>
        <v>0</v>
      </c>
      <c r="J45" s="36">
        <f t="shared" si="18"/>
        <v>0</v>
      </c>
      <c r="K45" s="36">
        <f t="shared" si="18"/>
        <v>4549634.1108920723</v>
      </c>
      <c r="L45" s="38"/>
      <c r="M45" s="36">
        <f t="shared" si="18"/>
        <v>0</v>
      </c>
    </row>
    <row r="46" spans="1:13" ht="15.75" thickTop="1" x14ac:dyDescent="0.25">
      <c r="A46" s="40">
        <f t="shared" si="0"/>
        <v>40</v>
      </c>
      <c r="B46" s="17"/>
      <c r="C46" s="20"/>
      <c r="D46" s="37"/>
      <c r="E46" s="37"/>
      <c r="F46" s="37"/>
      <c r="G46" s="20"/>
      <c r="H46" s="20"/>
      <c r="I46" s="20"/>
      <c r="J46" s="20"/>
      <c r="K46" s="20"/>
      <c r="L46" s="38"/>
      <c r="M46" s="20"/>
    </row>
    <row r="47" spans="1:13" ht="15.75" thickBot="1" x14ac:dyDescent="0.3">
      <c r="A47" s="40">
        <f t="shared" si="0"/>
        <v>41</v>
      </c>
      <c r="B47" s="21" t="s">
        <v>28</v>
      </c>
      <c r="C47" s="22">
        <f>+C45+C27</f>
        <v>-582299546.53869212</v>
      </c>
      <c r="D47" s="22">
        <f t="shared" ref="D47:E47" si="19">+D45+D27</f>
        <v>3685244.1399368583</v>
      </c>
      <c r="E47" s="22">
        <f t="shared" si="19"/>
        <v>-578614302.39875519</v>
      </c>
      <c r="F47" s="38"/>
      <c r="G47" s="22">
        <f>+G45+G27</f>
        <v>13795977.494392116</v>
      </c>
      <c r="H47" s="22">
        <f t="shared" ref="H47:J47" si="20">+H45+H27</f>
        <v>8267213.931515798</v>
      </c>
      <c r="I47" s="22">
        <f t="shared" si="20"/>
        <v>3894386.2980919261</v>
      </c>
      <c r="J47" s="22">
        <f t="shared" si="20"/>
        <v>1544953.4461996276</v>
      </c>
      <c r="K47" s="39">
        <f>+K45+K27</f>
        <v>27502531.170199461</v>
      </c>
      <c r="L47" s="38"/>
      <c r="M47" s="39">
        <f>+M45+M27</f>
        <v>-551111771.22855568</v>
      </c>
    </row>
    <row r="48" spans="1:13" ht="15.75" thickTop="1" x14ac:dyDescent="0.25">
      <c r="B48" s="19"/>
      <c r="C48" s="20"/>
      <c r="D48" s="20"/>
      <c r="E48" s="20"/>
      <c r="F48" s="37"/>
      <c r="G48" s="23"/>
      <c r="H48" s="23"/>
      <c r="I48" s="11"/>
      <c r="L48" s="31"/>
    </row>
    <row r="49" spans="2:2" x14ac:dyDescent="0.25">
      <c r="B49" s="42" t="s">
        <v>46</v>
      </c>
    </row>
    <row r="50" spans="2:2" x14ac:dyDescent="0.25">
      <c r="B50" s="42" t="s">
        <v>48</v>
      </c>
    </row>
    <row r="51" spans="2:2" x14ac:dyDescent="0.25">
      <c r="B51" s="42" t="s">
        <v>50</v>
      </c>
    </row>
    <row r="52" spans="2:2" x14ac:dyDescent="0.25">
      <c r="B52" s="42" t="s">
        <v>52</v>
      </c>
    </row>
  </sheetData>
  <protectedRanges>
    <protectedRange password="F1C4" sqref="A3" name="AAReport1_23_1_1_2_1"/>
    <protectedRange password="F1C4" sqref="C1:D1 A1" name="AAReport1_23_1_1_2_2"/>
  </protectedRanges>
  <mergeCells count="2">
    <mergeCell ref="C2:M2"/>
    <mergeCell ref="C3:M3"/>
  </mergeCells>
  <pageMargins left="0.7" right="0.7" top="0.75" bottom="0.75" header="0.3" footer="0.3"/>
  <pageSetup scale="57" orientation="landscape" r:id="rId1"/>
  <headerFooter>
    <oddHeader>&amp;RTO2020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Lopez</dc:creator>
  <cp:lastModifiedBy>Jee Kim</cp:lastModifiedBy>
  <cp:lastPrinted>2019-08-03T00:58:24Z</cp:lastPrinted>
  <dcterms:created xsi:type="dcterms:W3CDTF">2019-07-24T19:16:47Z</dcterms:created>
  <dcterms:modified xsi:type="dcterms:W3CDTF">2019-11-07T22:56:09Z</dcterms:modified>
</cp:coreProperties>
</file>