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105" windowWidth="11160" windowHeight="9780"/>
  </bookViews>
  <sheets>
    <sheet name="CWIP Refund Adj Summary" sheetId="16" r:id="rId1"/>
    <sheet name="2008 FF&amp;U Adj" sheetId="15" r:id="rId2"/>
    <sheet name="2008 Interest Calc" sheetId="14" r:id="rId3"/>
    <sheet name="2009-2010 FF&amp;U Adj" sheetId="11" r:id="rId4"/>
    <sheet name="2009 Interest Calc" sheetId="10" r:id="rId5"/>
    <sheet name="2010 Interest Calc" sheetId="13" r:id="rId6"/>
  </sheets>
  <externalReferences>
    <externalReference r:id="rId7"/>
    <externalReference r:id="rId8"/>
  </externalReferences>
  <definedNames>
    <definedName name="\A">[1]Compliance!$C$1</definedName>
    <definedName name="\B">[1]Compliance!$C$21</definedName>
    <definedName name="\C">[1]Compliance!$C$40</definedName>
    <definedName name="_Fill" hidden="1">[1]Compliance!$A$1:$A$51</definedName>
    <definedName name="_Order1" hidden="1">255</definedName>
    <definedName name="_Order2" hidden="1">255</definedName>
    <definedName name="abc">'[1]T&amp;D ISO PERCENTAGE'!#REF!</definedName>
    <definedName name="ACRS">#REF!</definedName>
    <definedName name="ALF">#REF!</definedName>
    <definedName name="BK_Retail">#REF!</definedName>
    <definedName name="BK_Wholesale">#REF!</definedName>
    <definedName name="CD">#REF!</definedName>
    <definedName name="CF">#REF!</definedName>
    <definedName name="ch">[1]Exhibit!$A$8:$L$79</definedName>
    <definedName name="Chart">"Chart 3"</definedName>
    <definedName name="Conctr_PolCtl_TaxInc">#REF!</definedName>
    <definedName name="Constr_Inputs">#REF!</definedName>
    <definedName name="Constr_Phase">#REF!</definedName>
    <definedName name="Constr_PollCtl">#REF!</definedName>
    <definedName name="Constr_Tax_IncStm">#REF!</definedName>
    <definedName name="Debt">#REF!</definedName>
    <definedName name="DebtR">#REF!</definedName>
    <definedName name="DepR">#REF!</definedName>
    <definedName name="DisR">#REF!</definedName>
    <definedName name="DR">#REF!</definedName>
    <definedName name="DTaxConst">#REF!</definedName>
    <definedName name="END">[1]Compliance!$C$44</definedName>
    <definedName name="ENG">#REF!</definedName>
    <definedName name="Equity">#REF!</definedName>
    <definedName name="EquityR">#REF!</definedName>
    <definedName name="FACTOR2">'[1]#REF'!$T$11</definedName>
    <definedName name="FACTOR3">'[1]#REF'!$T$12</definedName>
    <definedName name="FACTOR4">'[1]#REF'!$T$13</definedName>
    <definedName name="FIT">#REF!</definedName>
    <definedName name="Fuel">#REF!</definedName>
    <definedName name="IBT">#REF!</definedName>
    <definedName name="IDC">#REF!</definedName>
    <definedName name="InServ_Calc">#REF!</definedName>
    <definedName name="InServ_Inputs">#REF!</definedName>
    <definedName name="InsR">#REF!</definedName>
    <definedName name="INT">#REF!</definedName>
    <definedName name="Life">#REF!</definedName>
    <definedName name="LOCATIONS">[1]Compliance!$A$8:$L$81</definedName>
    <definedName name="MAR">#REF!</definedName>
    <definedName name="MET">#REF!</definedName>
    <definedName name="METc">#REF!</definedName>
    <definedName name="MSBT">#REF!</definedName>
    <definedName name="NP">#REF!</definedName>
    <definedName name="OMkW">#REF!</definedName>
    <definedName name="OMkWh">#REF!</definedName>
    <definedName name="Op_Inc_Stmt">#REF!</definedName>
    <definedName name="PIS">#REF!</definedName>
    <definedName name="Pref">#REF!</definedName>
    <definedName name="PrefR">#REF!</definedName>
    <definedName name="PRINT_ACCT_101">[1]Compliance!$C$24</definedName>
    <definedName name="PRINT_ACCT_106">[1]Compliance!$C$31</definedName>
    <definedName name="PRINT_ALL">[1]Compliance!$C$44</definedName>
    <definedName name="_xlnm.Print_Area" localSheetId="1">'2008 FF&amp;U Adj'!$A$1:$E$27</definedName>
    <definedName name="_xlnm.Print_Area" localSheetId="2">'2008 Interest Calc'!$A$1:$AX$28</definedName>
    <definedName name="_xlnm.Print_Area" localSheetId="4">'2009 Interest Calc'!$A$1:$AP$27</definedName>
    <definedName name="_xlnm.Print_Area" localSheetId="3">'2009-2010 FF&amp;U Adj'!$A$1:$K$32</definedName>
    <definedName name="_xlnm.Print_Area" localSheetId="5">'2010 Interest Calc'!$A$1:$AD$30</definedName>
    <definedName name="_xlnm.Print_Area" localSheetId="0">'CWIP Refund Adj Summary'!$A$1:$K$17</definedName>
    <definedName name="PRINT_MARCOS">[1]Compliance!$C$38</definedName>
    <definedName name="PRINT_SUBSTATIO">[1]Compliance!$C$17</definedName>
    <definedName name="PRINT_SUMMARY">[1]Compliance!$C$10</definedName>
    <definedName name="PRINT_TDSUM">[1]Compliance!$C$3</definedName>
    <definedName name="_xlnm.Print_Titles" localSheetId="2">'2008 Interest Calc'!$A:$A</definedName>
    <definedName name="_xlnm.Print_Titles" localSheetId="4">'2009 Interest Calc'!$A:$A</definedName>
    <definedName name="PROD">#REF!</definedName>
    <definedName name="PrSumm">#REF!</definedName>
    <definedName name="PrYrs">#REF!</definedName>
    <definedName name="PTax">#REF!</definedName>
    <definedName name="RB">#REF!</definedName>
    <definedName name="Ret">#REF!</definedName>
    <definedName name="S">#REF!</definedName>
    <definedName name="SIT">#REF!</definedName>
    <definedName name="STD">#REF!</definedName>
    <definedName name="TaxBasis">#REF!</definedName>
    <definedName name="Tr">#REF!</definedName>
    <definedName name="WCOD">#REF!</definedName>
    <definedName name="WtCOD">#REF!</definedName>
  </definedNames>
  <calcPr calcId="145621"/>
</workbook>
</file>

<file path=xl/calcChain.xml><?xml version="1.0" encoding="utf-8"?>
<calcChain xmlns="http://schemas.openxmlformats.org/spreadsheetml/2006/main">
  <c r="E32" i="11" l="1"/>
  <c r="AD17" i="13"/>
  <c r="AD15" i="13"/>
  <c r="AD14" i="13"/>
  <c r="AP17" i="10"/>
  <c r="AP14" i="10"/>
  <c r="AP15" i="10"/>
  <c r="F9" i="16" l="1"/>
  <c r="E12" i="15"/>
  <c r="C27" i="15"/>
  <c r="D18" i="15" s="1"/>
  <c r="D25" i="15"/>
  <c r="D11" i="15"/>
  <c r="C11" i="15"/>
  <c r="AW13" i="14"/>
  <c r="AV13" i="14"/>
  <c r="AU13" i="14"/>
  <c r="AT13" i="14"/>
  <c r="AS13" i="14"/>
  <c r="AR13" i="14"/>
  <c r="AQ13" i="14"/>
  <c r="AP13" i="14"/>
  <c r="AO13" i="14"/>
  <c r="AN13" i="14"/>
  <c r="AM13" i="14"/>
  <c r="AL13" i="14"/>
  <c r="AI13" i="14"/>
  <c r="AF13" i="14"/>
  <c r="AE13" i="14"/>
  <c r="AC13" i="14"/>
  <c r="AD13" i="14" s="1"/>
  <c r="AB13" i="14"/>
  <c r="AA13" i="14"/>
  <c r="Z13" i="14"/>
  <c r="W13" i="14"/>
  <c r="T13" i="14"/>
  <c r="S13" i="14"/>
  <c r="Q13" i="14"/>
  <c r="R13" i="14" s="1"/>
  <c r="P13" i="14"/>
  <c r="O13" i="14"/>
  <c r="N13" i="14"/>
  <c r="K13" i="14"/>
  <c r="H13" i="14"/>
  <c r="G13" i="14"/>
  <c r="E13" i="14"/>
  <c r="F13" i="14" s="1"/>
  <c r="C13" i="14"/>
  <c r="D13" i="14" s="1"/>
  <c r="B13" i="14"/>
  <c r="D10" i="14"/>
  <c r="C10" i="14"/>
  <c r="C12" i="14" s="1"/>
  <c r="B10" i="14"/>
  <c r="B12" i="14" s="1"/>
  <c r="B14" i="14" s="1"/>
  <c r="AW8" i="14"/>
  <c r="AV8" i="14"/>
  <c r="M8" i="14"/>
  <c r="L8" i="14"/>
  <c r="K8" i="14"/>
  <c r="J8" i="14"/>
  <c r="I8" i="14"/>
  <c r="H8" i="14"/>
  <c r="G8" i="14"/>
  <c r="F8" i="14"/>
  <c r="E8" i="14"/>
  <c r="D8" i="14"/>
  <c r="D6" i="14"/>
  <c r="C6" i="14"/>
  <c r="D17" i="15" l="1"/>
  <c r="E17" i="15" s="1"/>
  <c r="D19" i="15"/>
  <c r="D21" i="15"/>
  <c r="E21" i="15" s="1"/>
  <c r="E11" i="15"/>
  <c r="F10" i="16" s="1"/>
  <c r="D23" i="15"/>
  <c r="E19" i="15"/>
  <c r="D20" i="15"/>
  <c r="E20" i="15" s="1"/>
  <c r="D22" i="15"/>
  <c r="D24" i="15"/>
  <c r="D26" i="15"/>
  <c r="D16" i="14"/>
  <c r="D12" i="14"/>
  <c r="D14" i="14" s="1"/>
  <c r="U13" i="14"/>
  <c r="V13" i="14"/>
  <c r="AK13" i="14"/>
  <c r="AJ13" i="14"/>
  <c r="I13" i="14"/>
  <c r="J13" i="14"/>
  <c r="Y13" i="14"/>
  <c r="X13" i="14"/>
  <c r="M13" i="14"/>
  <c r="L13" i="14"/>
  <c r="C14" i="14"/>
  <c r="AG13" i="14"/>
  <c r="AH13" i="14"/>
  <c r="AX8" i="14"/>
  <c r="D15" i="14"/>
  <c r="E26" i="15" l="1"/>
  <c r="E27" i="15" s="1"/>
  <c r="E25" i="15"/>
  <c r="E24" i="15"/>
  <c r="E23" i="15"/>
  <c r="E13" i="15"/>
  <c r="E22" i="15"/>
  <c r="E18" i="15"/>
  <c r="D27" i="15"/>
  <c r="D17" i="14"/>
  <c r="E6" i="14"/>
  <c r="E12" i="14" l="1"/>
  <c r="E14" i="14" s="1"/>
  <c r="E10" i="14"/>
  <c r="F6" i="14" l="1"/>
  <c r="E16" i="14"/>
  <c r="E17" i="14" s="1"/>
  <c r="F10" i="14" l="1"/>
  <c r="G6" i="14" l="1"/>
  <c r="F16" i="14"/>
  <c r="F17" i="14" s="1"/>
  <c r="F12" i="14"/>
  <c r="F14" i="14" s="1"/>
  <c r="G10" i="14" l="1"/>
  <c r="G16" i="14" l="1"/>
  <c r="G12" i="14"/>
  <c r="G14" i="14" s="1"/>
  <c r="G15" i="14" s="1"/>
  <c r="G17" i="14" l="1"/>
  <c r="H6" i="14"/>
  <c r="H10" i="14" l="1"/>
  <c r="H16" i="14" l="1"/>
  <c r="H17" i="14" s="1"/>
  <c r="I6" i="14"/>
  <c r="H12" i="14"/>
  <c r="H14" i="14" s="1"/>
  <c r="I10" i="14" l="1"/>
  <c r="J6" i="14" l="1"/>
  <c r="I16" i="14"/>
  <c r="I17" i="14" s="1"/>
  <c r="I12" i="14"/>
  <c r="I14" i="14" s="1"/>
  <c r="J10" i="14" l="1"/>
  <c r="J16" i="14" l="1"/>
  <c r="J12" i="14"/>
  <c r="J14" i="14" s="1"/>
  <c r="J15" i="14" s="1"/>
  <c r="J17" i="14" l="1"/>
  <c r="K6" i="14"/>
  <c r="K10" i="14" l="1"/>
  <c r="L6" i="14" l="1"/>
  <c r="K16" i="14"/>
  <c r="K17" i="14" s="1"/>
  <c r="K12" i="14"/>
  <c r="K14" i="14" s="1"/>
  <c r="L10" i="14" l="1"/>
  <c r="L16" i="14" l="1"/>
  <c r="L17" i="14" s="1"/>
  <c r="M6" i="14"/>
  <c r="L12" i="14"/>
  <c r="L14" i="14" s="1"/>
  <c r="M10" i="14" l="1"/>
  <c r="M16" i="14" l="1"/>
  <c r="M12" i="14"/>
  <c r="M14" i="14" s="1"/>
  <c r="M15" i="14" s="1"/>
  <c r="M17" i="14" l="1"/>
  <c r="N6" i="14"/>
  <c r="N10" i="14" l="1"/>
  <c r="O6" i="14" l="1"/>
  <c r="N16" i="14"/>
  <c r="N17" i="14" s="1"/>
  <c r="N12" i="14"/>
  <c r="N14" i="14" s="1"/>
  <c r="O10" i="14" l="1"/>
  <c r="O16" i="14" l="1"/>
  <c r="O17" i="14" s="1"/>
  <c r="P6" i="14"/>
  <c r="O12" i="14"/>
  <c r="O14" i="14" s="1"/>
  <c r="P10" i="14" l="1"/>
  <c r="P16" i="14" l="1"/>
  <c r="P12" i="14"/>
  <c r="P14" i="14" s="1"/>
  <c r="P15" i="14" s="1"/>
  <c r="P17" i="14" l="1"/>
  <c r="Q6" i="14"/>
  <c r="Q10" i="14" l="1"/>
  <c r="R6" i="14" l="1"/>
  <c r="Q16" i="14"/>
  <c r="Q17" i="14" s="1"/>
  <c r="Q12" i="14"/>
  <c r="Q14" i="14" s="1"/>
  <c r="R10" i="14" l="1"/>
  <c r="S6" i="14" l="1"/>
  <c r="R16" i="14"/>
  <c r="R17" i="14" s="1"/>
  <c r="R12" i="14"/>
  <c r="R14" i="14" s="1"/>
  <c r="S10" i="14" l="1"/>
  <c r="S16" i="14" l="1"/>
  <c r="S12" i="14"/>
  <c r="S14" i="14" s="1"/>
  <c r="S15" i="14" s="1"/>
  <c r="S17" i="14" s="1"/>
  <c r="T6" i="14" l="1"/>
  <c r="T10" i="14" l="1"/>
  <c r="T16" i="14" l="1"/>
  <c r="T17" i="14" s="1"/>
  <c r="U6" i="14"/>
  <c r="T12" i="14"/>
  <c r="T14" i="14" s="1"/>
  <c r="U10" i="14" l="1"/>
  <c r="V6" i="14" l="1"/>
  <c r="U16" i="14"/>
  <c r="U17" i="14" s="1"/>
  <c r="U12" i="14"/>
  <c r="U14" i="14" s="1"/>
  <c r="V10" i="14" l="1"/>
  <c r="V16" i="14" l="1"/>
  <c r="V12" i="14"/>
  <c r="V14" i="14" s="1"/>
  <c r="V15" i="14" s="1"/>
  <c r="V17" i="14" s="1"/>
  <c r="W6" i="14" l="1"/>
  <c r="W10" i="14" l="1"/>
  <c r="W16" i="14" l="1"/>
  <c r="W17" i="14" s="1"/>
  <c r="X6" i="14"/>
  <c r="W12" i="14"/>
  <c r="W14" i="14" s="1"/>
  <c r="X10" i="14" l="1"/>
  <c r="X16" i="14" l="1"/>
  <c r="X17" i="14" s="1"/>
  <c r="Y6" i="14"/>
  <c r="X12" i="14"/>
  <c r="X14" i="14" s="1"/>
  <c r="Y10" i="14" l="1"/>
  <c r="Y16" i="14" l="1"/>
  <c r="Y12" i="14"/>
  <c r="Y14" i="14" s="1"/>
  <c r="Y15" i="14" s="1"/>
  <c r="Y17" i="14" s="1"/>
  <c r="Z6" i="14" l="1"/>
  <c r="Z10" i="14" l="1"/>
  <c r="AA6" i="14" l="1"/>
  <c r="Z16" i="14"/>
  <c r="Z17" i="14" s="1"/>
  <c r="Z12" i="14"/>
  <c r="Z14" i="14" s="1"/>
  <c r="AA10" i="14" l="1"/>
  <c r="AB6" i="14" l="1"/>
  <c r="AA16" i="14"/>
  <c r="AA17" i="14" s="1"/>
  <c r="AA12" i="14"/>
  <c r="AA14" i="14" s="1"/>
  <c r="AB10" i="14" l="1"/>
  <c r="AB16" i="14" l="1"/>
  <c r="AB12" i="14"/>
  <c r="AB14" i="14" s="1"/>
  <c r="AB15" i="14" s="1"/>
  <c r="AB17" i="14" s="1"/>
  <c r="AC6" i="14" l="1"/>
  <c r="AC10" i="14" l="1"/>
  <c r="AD6" i="14" l="1"/>
  <c r="AC16" i="14"/>
  <c r="AC17" i="14" s="1"/>
  <c r="AC12" i="14"/>
  <c r="AC14" i="14" s="1"/>
  <c r="AD10" i="14" l="1"/>
  <c r="AE6" i="14" l="1"/>
  <c r="AD16" i="14"/>
  <c r="AD17" i="14" s="1"/>
  <c r="AD12" i="14"/>
  <c r="AD14" i="14" s="1"/>
  <c r="AE10" i="14" l="1"/>
  <c r="AE16" i="14" l="1"/>
  <c r="AE12" i="14"/>
  <c r="AE14" i="14" s="1"/>
  <c r="AE15" i="14" s="1"/>
  <c r="AE17" i="14" s="1"/>
  <c r="AF6" i="14" l="1"/>
  <c r="AF10" i="14" l="1"/>
  <c r="AF16" i="14" l="1"/>
  <c r="AF17" i="14" s="1"/>
  <c r="AG6" i="14"/>
  <c r="AF12" i="14"/>
  <c r="AF14" i="14" s="1"/>
  <c r="AG10" i="14" l="1"/>
  <c r="AH6" i="14" l="1"/>
  <c r="AG16" i="14"/>
  <c r="AG17" i="14" s="1"/>
  <c r="AG12" i="14"/>
  <c r="AG14" i="14" s="1"/>
  <c r="AH10" i="14" l="1"/>
  <c r="AH16" i="14" l="1"/>
  <c r="AH12" i="14"/>
  <c r="AH14" i="14" s="1"/>
  <c r="AH15" i="14" s="1"/>
  <c r="AH17" i="14" s="1"/>
  <c r="AI6" i="14" l="1"/>
  <c r="AI10" i="14" l="1"/>
  <c r="AJ6" i="14" l="1"/>
  <c r="AI16" i="14"/>
  <c r="AI17" i="14" s="1"/>
  <c r="AI12" i="14"/>
  <c r="AI14" i="14" s="1"/>
  <c r="AJ10" i="14" l="1"/>
  <c r="AJ16" i="14" l="1"/>
  <c r="AJ17" i="14" s="1"/>
  <c r="AK6" i="14"/>
  <c r="AJ12" i="14"/>
  <c r="AJ14" i="14" s="1"/>
  <c r="AK10" i="14" l="1"/>
  <c r="AK16" i="14" l="1"/>
  <c r="AK12" i="14"/>
  <c r="AK14" i="14" s="1"/>
  <c r="AK15" i="14" s="1"/>
  <c r="AK17" i="14" s="1"/>
  <c r="AL6" i="14" l="1"/>
  <c r="AL10" i="14" l="1"/>
  <c r="AM6" i="14" l="1"/>
  <c r="AL16" i="14"/>
  <c r="AL17" i="14" s="1"/>
  <c r="AL12" i="14"/>
  <c r="AL14" i="14" s="1"/>
  <c r="AM10" i="14" l="1"/>
  <c r="AM16" i="14" l="1"/>
  <c r="AM17" i="14" s="1"/>
  <c r="AN6" i="14"/>
  <c r="AM12" i="14"/>
  <c r="AM14" i="14" s="1"/>
  <c r="AN10" i="14" l="1"/>
  <c r="AN16" i="14" l="1"/>
  <c r="AN12" i="14"/>
  <c r="AN14" i="14" s="1"/>
  <c r="AN15" i="14" s="1"/>
  <c r="AN17" i="14" s="1"/>
  <c r="AO6" i="14" l="1"/>
  <c r="AO10" i="14" l="1"/>
  <c r="AP6" i="14" l="1"/>
  <c r="AO16" i="14"/>
  <c r="AO17" i="14" s="1"/>
  <c r="AO12" i="14"/>
  <c r="AO14" i="14" s="1"/>
  <c r="AP10" i="14" l="1"/>
  <c r="AQ6" i="14" l="1"/>
  <c r="AP16" i="14"/>
  <c r="AP17" i="14" s="1"/>
  <c r="AP12" i="14"/>
  <c r="AP14" i="14" s="1"/>
  <c r="AQ10" i="14" l="1"/>
  <c r="AQ16" i="14" l="1"/>
  <c r="AQ12" i="14"/>
  <c r="AQ14" i="14" s="1"/>
  <c r="AQ15" i="14" s="1"/>
  <c r="AQ17" i="14" s="1"/>
  <c r="AR6" i="14" l="1"/>
  <c r="AR10" i="14" l="1"/>
  <c r="AR16" i="14" l="1"/>
  <c r="AR17" i="14" s="1"/>
  <c r="AS6" i="14"/>
  <c r="AR12" i="14"/>
  <c r="AR14" i="14" s="1"/>
  <c r="AS10" i="14" l="1"/>
  <c r="AT6" i="14" l="1"/>
  <c r="AS16" i="14"/>
  <c r="AS17" i="14" s="1"/>
  <c r="AS12" i="14"/>
  <c r="AS14" i="14" s="1"/>
  <c r="AT10" i="14" l="1"/>
  <c r="AT16" i="14" l="1"/>
  <c r="AT12" i="14"/>
  <c r="AT14" i="14" s="1"/>
  <c r="AT15" i="14" s="1"/>
  <c r="AT17" i="14" s="1"/>
  <c r="AU6" i="14" l="1"/>
  <c r="AU10" i="14" l="1"/>
  <c r="AU16" i="14" l="1"/>
  <c r="AV6" i="14"/>
  <c r="AU12" i="14"/>
  <c r="AU14" i="14" s="1"/>
  <c r="AU15" i="14" l="1"/>
  <c r="AX14" i="14"/>
  <c r="AX17" i="14" s="1"/>
  <c r="AV10" i="14"/>
  <c r="AV12" i="14" s="1"/>
  <c r="AV14" i="14" s="1"/>
  <c r="AW15" i="14" s="1"/>
  <c r="AW17" i="14" s="1"/>
  <c r="AV16" i="14" l="1"/>
  <c r="AV17" i="14" s="1"/>
  <c r="AW6" i="14"/>
  <c r="AU17" i="14"/>
  <c r="AX15" i="14"/>
  <c r="AW10" i="14" l="1"/>
  <c r="AW16" i="14" s="1"/>
  <c r="AW12" i="14" l="1"/>
  <c r="AW14" i="14" s="1"/>
  <c r="I30" i="11" l="1"/>
  <c r="J29" i="11" s="1"/>
  <c r="J28" i="11" l="1"/>
  <c r="C30" i="11" l="1"/>
  <c r="D29" i="11" l="1"/>
  <c r="D25" i="11"/>
  <c r="D21" i="11"/>
  <c r="D28" i="11"/>
  <c r="D24" i="11"/>
  <c r="D20" i="11"/>
  <c r="D27" i="11"/>
  <c r="D23" i="11"/>
  <c r="D19" i="11"/>
  <c r="D26" i="11"/>
  <c r="D22" i="11"/>
  <c r="D18" i="11"/>
  <c r="AC13" i="13"/>
  <c r="AB13" i="13"/>
  <c r="AA13" i="13"/>
  <c r="Z13" i="13"/>
  <c r="Y13" i="13"/>
  <c r="X13" i="13"/>
  <c r="W13" i="13"/>
  <c r="V13" i="13"/>
  <c r="U13" i="13"/>
  <c r="T13" i="13"/>
  <c r="S13" i="13"/>
  <c r="R13" i="13"/>
  <c r="Q13" i="13"/>
  <c r="P13" i="13"/>
  <c r="O13" i="13"/>
  <c r="N13" i="13"/>
  <c r="K13" i="13"/>
  <c r="L13" i="13" s="1"/>
  <c r="H13" i="13"/>
  <c r="J13" i="13" s="1"/>
  <c r="E13" i="13"/>
  <c r="F13" i="13" s="1"/>
  <c r="C13" i="13"/>
  <c r="B13" i="13"/>
  <c r="D13" i="13" s="1"/>
  <c r="AO13" i="10"/>
  <c r="AN13" i="10"/>
  <c r="AM13" i="10"/>
  <c r="AL13" i="10"/>
  <c r="B6" i="10"/>
  <c r="D30" i="11" l="1"/>
  <c r="I13" i="13"/>
  <c r="G13" i="13"/>
  <c r="M13" i="13"/>
  <c r="J12" i="11" l="1"/>
  <c r="I12" i="11"/>
  <c r="J27" i="11"/>
  <c r="C12" i="11"/>
  <c r="K12" i="11" l="1"/>
  <c r="J20" i="11"/>
  <c r="J24" i="11"/>
  <c r="K24" i="11" s="1"/>
  <c r="H8" i="13" s="1"/>
  <c r="J18" i="11"/>
  <c r="J22" i="11"/>
  <c r="K22" i="11" s="1"/>
  <c r="F8" i="13" s="1"/>
  <c r="J26" i="11"/>
  <c r="K26" i="11" s="1"/>
  <c r="J8" i="13" s="1"/>
  <c r="J19" i="11"/>
  <c r="K19" i="11" s="1"/>
  <c r="C8" i="13" s="1"/>
  <c r="J21" i="11"/>
  <c r="K21" i="11" s="1"/>
  <c r="E8" i="13" s="1"/>
  <c r="J23" i="11"/>
  <c r="K23" i="11" s="1"/>
  <c r="G8" i="13" s="1"/>
  <c r="J25" i="11"/>
  <c r="K25" i="11" s="1"/>
  <c r="I8" i="13" s="1"/>
  <c r="K27" i="11"/>
  <c r="K8" i="13" s="1"/>
  <c r="K20" i="11"/>
  <c r="D8" i="13" s="1"/>
  <c r="J30" i="11" l="1"/>
  <c r="K18" i="11"/>
  <c r="B8" i="13" s="1"/>
  <c r="K29" i="11"/>
  <c r="M8" i="13" s="1"/>
  <c r="K28" i="11"/>
  <c r="L8" i="13" s="1"/>
  <c r="D12" i="11"/>
  <c r="E12" i="11" s="1"/>
  <c r="K30" i="11" l="1"/>
  <c r="E18" i="11"/>
  <c r="E19" i="11"/>
  <c r="C8" i="10" s="1"/>
  <c r="E28" i="11"/>
  <c r="L8" i="10" s="1"/>
  <c r="E29" i="11"/>
  <c r="M8" i="10" s="1"/>
  <c r="AD8" i="13"/>
  <c r="B10" i="13"/>
  <c r="E27" i="11"/>
  <c r="K8" i="10" s="1"/>
  <c r="E20" i="11"/>
  <c r="D8" i="10" s="1"/>
  <c r="E22" i="11"/>
  <c r="F8" i="10" s="1"/>
  <c r="E24" i="11"/>
  <c r="H8" i="10" s="1"/>
  <c r="E26" i="11"/>
  <c r="J8" i="10" s="1"/>
  <c r="E21" i="11"/>
  <c r="E8" i="10" s="1"/>
  <c r="E23" i="11"/>
  <c r="G8" i="10" s="1"/>
  <c r="E25" i="11"/>
  <c r="I8" i="10" s="1"/>
  <c r="B12" i="13" l="1"/>
  <c r="B14" i="13" s="1"/>
  <c r="B16" i="13"/>
  <c r="B17" i="13" s="1"/>
  <c r="C6" i="13"/>
  <c r="C10" i="13" s="1"/>
  <c r="B8" i="10"/>
  <c r="E30" i="11"/>
  <c r="AI13" i="10"/>
  <c r="AJ13" i="10"/>
  <c r="AK13" i="10"/>
  <c r="C12" i="13" l="1"/>
  <c r="C14" i="13" s="1"/>
  <c r="C16" i="13"/>
  <c r="C17" i="13" s="1"/>
  <c r="D6" i="13"/>
  <c r="D10" i="13" s="1"/>
  <c r="AH13" i="10"/>
  <c r="AG13" i="10"/>
  <c r="AF13" i="10"/>
  <c r="AE13" i="10"/>
  <c r="AD13" i="10"/>
  <c r="AC13" i="10"/>
  <c r="AB13" i="10"/>
  <c r="AA13" i="10"/>
  <c r="Z13" i="10"/>
  <c r="D12" i="13" l="1"/>
  <c r="D14" i="13" s="1"/>
  <c r="D16" i="13"/>
  <c r="W13" i="10"/>
  <c r="T13" i="10"/>
  <c r="Q13" i="10"/>
  <c r="N13" i="10"/>
  <c r="K13" i="10"/>
  <c r="H13" i="10"/>
  <c r="E13" i="10"/>
  <c r="B13" i="10"/>
  <c r="C13" i="10"/>
  <c r="D13" i="10"/>
  <c r="I13" i="10"/>
  <c r="J13" i="10"/>
  <c r="O13" i="10"/>
  <c r="P13" i="10"/>
  <c r="R13" i="10"/>
  <c r="U13" i="10"/>
  <c r="V13" i="10"/>
  <c r="Y13" i="10"/>
  <c r="M13" i="10"/>
  <c r="F13" i="10"/>
  <c r="D15" i="13" l="1"/>
  <c r="L13" i="10"/>
  <c r="X13" i="10"/>
  <c r="G13" i="10"/>
  <c r="S13" i="10"/>
  <c r="E6" i="13" l="1"/>
  <c r="E10" i="13" s="1"/>
  <c r="D17" i="13"/>
  <c r="AP8" i="10"/>
  <c r="E12" i="13" l="1"/>
  <c r="E14" i="13" s="1"/>
  <c r="E16" i="13"/>
  <c r="E17" i="13" s="1"/>
  <c r="F6" i="13"/>
  <c r="F10" i="13" s="1"/>
  <c r="B10" i="10"/>
  <c r="B12" i="10" s="1"/>
  <c r="B14" i="10" s="1"/>
  <c r="F12" i="13" l="1"/>
  <c r="F14" i="13" s="1"/>
  <c r="F16" i="13"/>
  <c r="F17" i="13" s="1"/>
  <c r="G6" i="13"/>
  <c r="G10" i="13" s="1"/>
  <c r="B16" i="10"/>
  <c r="B17" i="10" s="1"/>
  <c r="C6" i="10"/>
  <c r="G12" i="13" l="1"/>
  <c r="G14" i="13" s="1"/>
  <c r="G15" i="13" s="1"/>
  <c r="H6" i="13" s="1"/>
  <c r="H10" i="13" s="1"/>
  <c r="G16" i="13"/>
  <c r="C10" i="10"/>
  <c r="C12" i="10" s="1"/>
  <c r="C14" i="10" s="1"/>
  <c r="G17" i="13" l="1"/>
  <c r="H12" i="13"/>
  <c r="H14" i="13" s="1"/>
  <c r="H16" i="13"/>
  <c r="H17" i="13" s="1"/>
  <c r="I6" i="13"/>
  <c r="I10" i="13" s="1"/>
  <c r="C16" i="10"/>
  <c r="C17" i="10" s="1"/>
  <c r="D6" i="10"/>
  <c r="I12" i="13" l="1"/>
  <c r="I14" i="13" s="1"/>
  <c r="I16" i="13"/>
  <c r="I17" i="13" s="1"/>
  <c r="J6" i="13"/>
  <c r="J10" i="13" s="1"/>
  <c r="D10" i="10"/>
  <c r="J12" i="13" l="1"/>
  <c r="J14" i="13" s="1"/>
  <c r="J15" i="13" s="1"/>
  <c r="K6" i="13" s="1"/>
  <c r="K10" i="13" s="1"/>
  <c r="J16" i="13"/>
  <c r="D12" i="10"/>
  <c r="D14" i="10" s="1"/>
  <c r="D15" i="10" s="1"/>
  <c r="E6" i="10" s="1"/>
  <c r="D16" i="10"/>
  <c r="J17" i="13" l="1"/>
  <c r="K12" i="13"/>
  <c r="K14" i="13" s="1"/>
  <c r="K16" i="13"/>
  <c r="K17" i="13" s="1"/>
  <c r="L6" i="13"/>
  <c r="L10" i="13" s="1"/>
  <c r="D17" i="10"/>
  <c r="E10" i="10"/>
  <c r="E12" i="10" s="1"/>
  <c r="E14" i="10" s="1"/>
  <c r="L12" i="13" l="1"/>
  <c r="L14" i="13" s="1"/>
  <c r="L16" i="13"/>
  <c r="L17" i="13" s="1"/>
  <c r="M6" i="13"/>
  <c r="M10" i="13" s="1"/>
  <c r="E16" i="10"/>
  <c r="E17" i="10" s="1"/>
  <c r="F6" i="10"/>
  <c r="M12" i="13" l="1"/>
  <c r="M14" i="13" s="1"/>
  <c r="M15" i="13" s="1"/>
  <c r="N6" i="13" s="1"/>
  <c r="N10" i="13" s="1"/>
  <c r="M16" i="13"/>
  <c r="F10" i="10"/>
  <c r="F12" i="10" s="1"/>
  <c r="F14" i="10" s="1"/>
  <c r="M17" i="13" l="1"/>
  <c r="N12" i="13"/>
  <c r="N14" i="13" s="1"/>
  <c r="N16" i="13"/>
  <c r="N17" i="13" s="1"/>
  <c r="O6" i="13"/>
  <c r="O10" i="13" s="1"/>
  <c r="F16" i="10"/>
  <c r="F17" i="10" s="1"/>
  <c r="G6" i="10"/>
  <c r="O12" i="13" l="1"/>
  <c r="O14" i="13" s="1"/>
  <c r="O16" i="13"/>
  <c r="O17" i="13" s="1"/>
  <c r="P6" i="13"/>
  <c r="P10" i="13" s="1"/>
  <c r="G10" i="10"/>
  <c r="G12" i="10" s="1"/>
  <c r="G14" i="10" s="1"/>
  <c r="G15" i="10" s="1"/>
  <c r="P12" i="13" l="1"/>
  <c r="P14" i="13" s="1"/>
  <c r="P15" i="13" s="1"/>
  <c r="Q6" i="13" s="1"/>
  <c r="Q10" i="13" s="1"/>
  <c r="P16" i="13"/>
  <c r="G16" i="10"/>
  <c r="G17" i="10" s="1"/>
  <c r="H6" i="10"/>
  <c r="Q12" i="13" l="1"/>
  <c r="Q14" i="13" s="1"/>
  <c r="Q16" i="13"/>
  <c r="Q17" i="13" s="1"/>
  <c r="R6" i="13"/>
  <c r="R10" i="13" s="1"/>
  <c r="P17" i="13"/>
  <c r="H10" i="10"/>
  <c r="H12" i="10" s="1"/>
  <c r="H14" i="10" s="1"/>
  <c r="R12" i="13" l="1"/>
  <c r="R14" i="13" s="1"/>
  <c r="R16" i="13"/>
  <c r="R17" i="13" s="1"/>
  <c r="S6" i="13"/>
  <c r="S10" i="13" s="1"/>
  <c r="H16" i="10"/>
  <c r="H17" i="10" s="1"/>
  <c r="I6" i="10"/>
  <c r="S12" i="13" l="1"/>
  <c r="S14" i="13" s="1"/>
  <c r="S15" i="13" s="1"/>
  <c r="T6" i="13" s="1"/>
  <c r="T10" i="13" s="1"/>
  <c r="S16" i="13"/>
  <c r="I10" i="10"/>
  <c r="I12" i="10" s="1"/>
  <c r="I14" i="10" s="1"/>
  <c r="S17" i="13" l="1"/>
  <c r="T12" i="13"/>
  <c r="T14" i="13" s="1"/>
  <c r="T16" i="13"/>
  <c r="T17" i="13" s="1"/>
  <c r="U6" i="13"/>
  <c r="U10" i="13" s="1"/>
  <c r="I16" i="10"/>
  <c r="I17" i="10" s="1"/>
  <c r="J6" i="10"/>
  <c r="U12" i="13" l="1"/>
  <c r="U14" i="13" s="1"/>
  <c r="U16" i="13"/>
  <c r="U17" i="13" s="1"/>
  <c r="V6" i="13"/>
  <c r="V10" i="13" s="1"/>
  <c r="J10" i="10"/>
  <c r="V12" i="13" l="1"/>
  <c r="V14" i="13" s="1"/>
  <c r="V15" i="13" s="1"/>
  <c r="W6" i="13" s="1"/>
  <c r="V16" i="13"/>
  <c r="J12" i="10"/>
  <c r="J14" i="10" s="1"/>
  <c r="J15" i="10" s="1"/>
  <c r="K6" i="10" s="1"/>
  <c r="J16" i="10"/>
  <c r="V17" i="13" l="1"/>
  <c r="W10" i="13"/>
  <c r="W12" i="13" s="1"/>
  <c r="W14" i="13" s="1"/>
  <c r="J17" i="10"/>
  <c r="K10" i="10"/>
  <c r="K12" i="10" s="1"/>
  <c r="K14" i="10" s="1"/>
  <c r="W15" i="13" l="1"/>
  <c r="W16" i="13"/>
  <c r="X6" i="13"/>
  <c r="K16" i="10"/>
  <c r="K17" i="10" s="1"/>
  <c r="L6" i="10"/>
  <c r="X10" i="13" l="1"/>
  <c r="X12" i="13" s="1"/>
  <c r="X14" i="13" s="1"/>
  <c r="K13" i="11"/>
  <c r="K14" i="11" s="1"/>
  <c r="W17" i="13"/>
  <c r="L10" i="10"/>
  <c r="L12" i="10" s="1"/>
  <c r="L14" i="10" s="1"/>
  <c r="X16" i="13" l="1"/>
  <c r="X17" i="13" s="1"/>
  <c r="Y6" i="13"/>
  <c r="L16" i="10"/>
  <c r="L17" i="10" s="1"/>
  <c r="M6" i="10"/>
  <c r="Y10" i="13" l="1"/>
  <c r="Y12" i="13" s="1"/>
  <c r="Y14" i="13" s="1"/>
  <c r="Y15" i="13" s="1"/>
  <c r="M10" i="10"/>
  <c r="Y16" i="13" l="1"/>
  <c r="Y17" i="13" s="1"/>
  <c r="Z6" i="13"/>
  <c r="Z10" i="13" s="1"/>
  <c r="M12" i="10"/>
  <c r="M14" i="10" s="1"/>
  <c r="M15" i="10" s="1"/>
  <c r="N6" i="10" s="1"/>
  <c r="M16" i="10"/>
  <c r="Z12" i="13" l="1"/>
  <c r="Z14" i="13" s="1"/>
  <c r="Z16" i="13"/>
  <c r="Z17" i="13" s="1"/>
  <c r="AA6" i="13"/>
  <c r="AA10" i="13" s="1"/>
  <c r="M17" i="10"/>
  <c r="N10" i="10"/>
  <c r="N12" i="10" s="1"/>
  <c r="N14" i="10" s="1"/>
  <c r="AA12" i="13" l="1"/>
  <c r="AA14" i="13" s="1"/>
  <c r="AA16" i="13"/>
  <c r="AA17" i="13" s="1"/>
  <c r="AB6" i="13"/>
  <c r="AB10" i="13" s="1"/>
  <c r="N16" i="10"/>
  <c r="N17" i="10" s="1"/>
  <c r="O6" i="10"/>
  <c r="AB12" i="13" l="1"/>
  <c r="AB14" i="13" s="1"/>
  <c r="AB15" i="13" s="1"/>
  <c r="AC6" i="13" s="1"/>
  <c r="AB16" i="13"/>
  <c r="O10" i="10"/>
  <c r="O12" i="10" s="1"/>
  <c r="O14" i="10" s="1"/>
  <c r="AB17" i="13" l="1"/>
  <c r="AC10" i="13"/>
  <c r="AC16" i="13" s="1"/>
  <c r="AC17" i="13" s="1"/>
  <c r="O16" i="10"/>
  <c r="O17" i="10" s="1"/>
  <c r="P6" i="10"/>
  <c r="AC12" i="13" l="1"/>
  <c r="AC14" i="13" s="1"/>
  <c r="P10" i="10"/>
  <c r="P12" i="10" s="1"/>
  <c r="P14" i="10" s="1"/>
  <c r="P15" i="10" s="1"/>
  <c r="P16" i="10" l="1"/>
  <c r="P17" i="10" s="1"/>
  <c r="Q6" i="10"/>
  <c r="Q10" i="10" l="1"/>
  <c r="Q12" i="10" s="1"/>
  <c r="Q14" i="10" s="1"/>
  <c r="Q16" i="10" l="1"/>
  <c r="Q17" i="10" s="1"/>
  <c r="R6" i="10"/>
  <c r="R10" i="10" l="1"/>
  <c r="R12" i="10" s="1"/>
  <c r="R14" i="10" s="1"/>
  <c r="R16" i="10" l="1"/>
  <c r="R17" i="10" s="1"/>
  <c r="S6" i="10"/>
  <c r="S10" i="10" l="1"/>
  <c r="S12" i="10" s="1"/>
  <c r="S14" i="10" s="1"/>
  <c r="S15" i="10" s="1"/>
  <c r="S16" i="10" l="1"/>
  <c r="S17" i="10" s="1"/>
  <c r="T6" i="10"/>
  <c r="T10" i="10" l="1"/>
  <c r="T12" i="10" s="1"/>
  <c r="T14" i="10" s="1"/>
  <c r="T16" i="10" l="1"/>
  <c r="T17" i="10" s="1"/>
  <c r="U6" i="10"/>
  <c r="U10" i="10" l="1"/>
  <c r="U12" i="10" s="1"/>
  <c r="U14" i="10" s="1"/>
  <c r="U16" i="10" l="1"/>
  <c r="U17" i="10" s="1"/>
  <c r="V6" i="10"/>
  <c r="V10" i="10" l="1"/>
  <c r="V16" i="10" l="1"/>
  <c r="V12" i="10"/>
  <c r="V14" i="10" s="1"/>
  <c r="V15" i="10" s="1"/>
  <c r="V17" i="10" l="1"/>
  <c r="W6" i="10"/>
  <c r="W10" i="10" l="1"/>
  <c r="X6" i="10" s="1"/>
  <c r="W16" i="10" l="1"/>
  <c r="W17" i="10" s="1"/>
  <c r="W12" i="10"/>
  <c r="W14" i="10" s="1"/>
  <c r="X10" i="10" l="1"/>
  <c r="X16" i="10" l="1"/>
  <c r="X17" i="10" s="1"/>
  <c r="Y6" i="10"/>
  <c r="X12" i="10"/>
  <c r="X14" i="10" s="1"/>
  <c r="Y10" i="10" l="1"/>
  <c r="Y16" i="10" l="1"/>
  <c r="Y12" i="10"/>
  <c r="Y14" i="10" s="1"/>
  <c r="Y15" i="10" s="1"/>
  <c r="Y17" i="10" l="1"/>
  <c r="Z6" i="10"/>
  <c r="Z10" i="10" l="1"/>
  <c r="Z12" i="10" s="1"/>
  <c r="Z14" i="10" s="1"/>
  <c r="Z16" i="10" l="1"/>
  <c r="Z17" i="10" s="1"/>
  <c r="AA6" i="10"/>
  <c r="AA10" i="10" l="1"/>
  <c r="AA12" i="10" s="1"/>
  <c r="AA14" i="10" s="1"/>
  <c r="AA16" i="10" l="1"/>
  <c r="AA17" i="10" s="1"/>
  <c r="AB6" i="10"/>
  <c r="AB10" i="10" l="1"/>
  <c r="AB16" i="10" l="1"/>
  <c r="AB12" i="10"/>
  <c r="AB14" i="10" s="1"/>
  <c r="AB15" i="10" s="1"/>
  <c r="AB17" i="10" l="1"/>
  <c r="AC6" i="10"/>
  <c r="AC10" i="10" l="1"/>
  <c r="AC12" i="10" s="1"/>
  <c r="AC14" i="10" s="1"/>
  <c r="AD6" i="10" l="1"/>
  <c r="AC16" i="10"/>
  <c r="AC17" i="10" s="1"/>
  <c r="AD10" i="10" l="1"/>
  <c r="AD12" i="10" s="1"/>
  <c r="AD14" i="10" s="1"/>
  <c r="AD16" i="10" l="1"/>
  <c r="AD17" i="10" s="1"/>
  <c r="AE6" i="10"/>
  <c r="AE10" i="10" l="1"/>
  <c r="AE12" i="10" s="1"/>
  <c r="AE14" i="10" s="1"/>
  <c r="AE15" i="10" s="1"/>
  <c r="AF6" i="10" l="1"/>
  <c r="AE16" i="10"/>
  <c r="AE17" i="10" s="1"/>
  <c r="AF10" i="10" l="1"/>
  <c r="AF12" i="10" s="1"/>
  <c r="AF14" i="10" s="1"/>
  <c r="AF16" i="10" l="1"/>
  <c r="AF17" i="10" s="1"/>
  <c r="AG6" i="10"/>
  <c r="AG10" i="10" l="1"/>
  <c r="AG12" i="10" s="1"/>
  <c r="AG14" i="10" s="1"/>
  <c r="AG16" i="10" l="1"/>
  <c r="AG17" i="10" s="1"/>
  <c r="AH6" i="10"/>
  <c r="AH10" i="10" l="1"/>
  <c r="AH12" i="10" l="1"/>
  <c r="AH14" i="10" s="1"/>
  <c r="AH15" i="10" s="1"/>
  <c r="AI6" i="10" s="1"/>
  <c r="AH16" i="10"/>
  <c r="AH17" i="10" l="1"/>
  <c r="AI10" i="10"/>
  <c r="AI12" i="10" l="1"/>
  <c r="AI14" i="10" s="1"/>
  <c r="AJ6" i="10"/>
  <c r="AI16" i="10"/>
  <c r="AI15" i="10" l="1"/>
  <c r="AJ10" i="10"/>
  <c r="AK6" i="10" s="1"/>
  <c r="AI17" i="10"/>
  <c r="E13" i="11"/>
  <c r="E14" i="11" s="1"/>
  <c r="F16" i="16" s="1"/>
  <c r="F17" i="16" s="1"/>
  <c r="AJ12" i="10" l="1"/>
  <c r="AJ14" i="10" s="1"/>
  <c r="AJ16" i="10"/>
  <c r="AJ17" i="10" s="1"/>
  <c r="AK10" i="10" l="1"/>
  <c r="AK16" i="10" l="1"/>
  <c r="AK12" i="10"/>
  <c r="AK14" i="10" s="1"/>
  <c r="AK15" i="10" s="1"/>
  <c r="AL6" i="10" s="1"/>
  <c r="AK17" i="10" l="1"/>
  <c r="AL10" i="10"/>
  <c r="AM6" i="10" s="1"/>
  <c r="AL12" i="10" l="1"/>
  <c r="AL14" i="10" s="1"/>
  <c r="AL16" i="10"/>
  <c r="AL17" i="10" s="1"/>
  <c r="AM10" i="10" l="1"/>
  <c r="AN6" i="10" s="1"/>
  <c r="AM12" i="10" l="1"/>
  <c r="AM14" i="10" s="1"/>
  <c r="AM16" i="10"/>
  <c r="AM17" i="10" s="1"/>
  <c r="AN10" i="10" l="1"/>
  <c r="AN12" i="10" s="1"/>
  <c r="AN14" i="10" s="1"/>
  <c r="AN15" i="10" s="1"/>
  <c r="AO6" i="10" l="1"/>
  <c r="AN16" i="10"/>
  <c r="AN17" i="10" s="1"/>
  <c r="AO10" i="10" l="1"/>
  <c r="AO16" i="10" s="1"/>
  <c r="AO17" i="10" s="1"/>
  <c r="AO12" i="10" l="1"/>
  <c r="AO14" i="10" s="1"/>
</calcChain>
</file>

<file path=xl/sharedStrings.xml><?xml version="1.0" encoding="utf-8"?>
<sst xmlns="http://schemas.openxmlformats.org/spreadsheetml/2006/main" count="367" uniqueCount="77">
  <si>
    <t>Beginning Balance</t>
  </si>
  <si>
    <t>Ending Balance</t>
  </si>
  <si>
    <t>May</t>
  </si>
  <si>
    <t>February</t>
  </si>
  <si>
    <t>March</t>
  </si>
  <si>
    <t>April</t>
  </si>
  <si>
    <t>June</t>
  </si>
  <si>
    <t>July</t>
  </si>
  <si>
    <t>August</t>
  </si>
  <si>
    <t>September</t>
  </si>
  <si>
    <t>October</t>
  </si>
  <si>
    <t>November</t>
  </si>
  <si>
    <t>Interest</t>
  </si>
  <si>
    <t>1st Quarter</t>
  </si>
  <si>
    <t>2nd Quarter</t>
  </si>
  <si>
    <t>3rd Quarter</t>
  </si>
  <si>
    <t>4th Quarter</t>
  </si>
  <si>
    <t>http://www.ferc.gov/legal/acct-matts/interest-rates.asp</t>
  </si>
  <si>
    <t>January</t>
  </si>
  <si>
    <t>December</t>
  </si>
  <si>
    <t>Under(Over) Collection</t>
  </si>
  <si>
    <t>Average Balance</t>
  </si>
  <si>
    <r>
      <t xml:space="preserve">Interest Rate </t>
    </r>
    <r>
      <rPr>
        <vertAlign val="superscript"/>
        <sz val="12"/>
        <rFont val="Arial"/>
        <family val="2"/>
      </rPr>
      <t>1/ 2/</t>
    </r>
  </si>
  <si>
    <t>Total Quarterly Interest</t>
  </si>
  <si>
    <r>
      <t xml:space="preserve">1 </t>
    </r>
    <r>
      <rPr>
        <sz val="11"/>
        <rFont val="Arial"/>
        <family val="2"/>
      </rPr>
      <t>Quarterly interest rates are published in the Federal Reserve Bulletin at website:</t>
    </r>
  </si>
  <si>
    <r>
      <t>2</t>
    </r>
    <r>
      <rPr>
        <sz val="11"/>
        <rFont val="Arial"/>
        <family val="2"/>
      </rPr>
      <t xml:space="preserve"> Federal Reserve quarterly interest rates:</t>
    </r>
  </si>
  <si>
    <t>Recorded</t>
  </si>
  <si>
    <t>Ending Balance without interest</t>
  </si>
  <si>
    <t>Ending Month Balance with interest</t>
  </si>
  <si>
    <t>TOTALS</t>
  </si>
  <si>
    <t>CWIP TRR</t>
  </si>
  <si>
    <t>SGF =</t>
  </si>
  <si>
    <t>Total ARCRR = 
(without CWIPA Balance, FF&amp;U, and Sales Growth)</t>
  </si>
  <si>
    <t xml:space="preserve">Retail:  [1/(1-FF&amp;U)] = </t>
  </si>
  <si>
    <t xml:space="preserve">ARCRR Without SGF Adjustment = </t>
  </si>
  <si>
    <t>Total Retail CWIP ARCRR =</t>
  </si>
  <si>
    <t>Month</t>
  </si>
  <si>
    <t>Revenues</t>
  </si>
  <si>
    <t>Total</t>
  </si>
  <si>
    <t xml:space="preserve">No. </t>
  </si>
  <si>
    <t>FF&amp;U
= Line 3 - Line1</t>
  </si>
  <si>
    <t>No.</t>
  </si>
  <si>
    <t>Total FF&amp;U Refund Amount</t>
  </si>
  <si>
    <t>% Factor
=Monthly Rev/Total Rev</t>
  </si>
  <si>
    <t>Monthly FF&amp;U=%Factor *Total FF&amp;U Refund Amount</t>
  </si>
  <si>
    <t>FF&amp;U with interest
= Line 6 + Line 7</t>
  </si>
  <si>
    <t>Interest Calculation</t>
  </si>
  <si>
    <t>2009 CWIP TRR Filed ER09-187 (10/08)</t>
  </si>
  <si>
    <t>Revised 2009 CWIP Base ROE to 10.04% (5/12)</t>
  </si>
  <si>
    <t>Revised 2010 CWIP Base ROE to 10.33% (5/12)</t>
  </si>
  <si>
    <t>2010 CWIP TRR Filed ER10-160 (10/09)</t>
  </si>
  <si>
    <t xml:space="preserve">
Revised 2009 Revenue Calculation</t>
  </si>
  <si>
    <t xml:space="preserve">
Revised 2010 Revenue Calculation</t>
  </si>
  <si>
    <t>2009 FF&amp;U Adjustment Calculation</t>
  </si>
  <si>
    <t>2010 FF&amp;U Adjustment Calculation</t>
  </si>
  <si>
    <t>CWIP REFUND FF&amp;U ADJUSTMENT SUMMARY</t>
  </si>
  <si>
    <t>2008 CWIP Refund Retail Revenue Adjustment</t>
  </si>
  <si>
    <t>2008 Retail Refund Amount:</t>
  </si>
  <si>
    <t>FF&amp;U Refund Calculation</t>
  </si>
  <si>
    <t>$000</t>
  </si>
  <si>
    <t>2008 CWIP TRR Filed ER08-375 (12/07)</t>
  </si>
  <si>
    <t>Revised 2008 CWIP Base ROE to 9.54% (10/11)</t>
  </si>
  <si>
    <t>Monthly FF&amp;U=%Factor *Total FF&amp;U Refund Amount
($000)</t>
  </si>
  <si>
    <t>2008 FF&amp;U Adj with interest</t>
  </si>
  <si>
    <t>2008 CWIP BA Total Refund Adj</t>
  </si>
  <si>
    <t xml:space="preserve">Revised BK Workpaper </t>
  </si>
  <si>
    <t xml:space="preserve">($000) </t>
  </si>
  <si>
    <t>Revised 2008 Revenue Calculation</t>
  </si>
  <si>
    <t>(Source: SCE's Nov 11, 2011 Refund Report)</t>
  </si>
  <si>
    <t>(Source: 2008 FF&amp;U Adj tab)</t>
  </si>
  <si>
    <t>(Line 5 plus line 6)</t>
  </si>
  <si>
    <t>(Source: SCE's Jun 5, 2012 Refund Report)</t>
  </si>
  <si>
    <t>(Source: 2009-2010 FF&amp;U Adj tab)</t>
  </si>
  <si>
    <t>2009-2010 Retail Refund Amount:</t>
  </si>
  <si>
    <t>2009-2010 FF&amp;U Adj with interest</t>
  </si>
  <si>
    <r>
      <rPr>
        <b/>
        <sz val="12"/>
        <rFont val="Arial"/>
        <family val="2"/>
      </rPr>
      <t xml:space="preserve">Purpose of Adjustment: </t>
    </r>
    <r>
      <rPr>
        <sz val="12"/>
        <rFont val="Arial"/>
        <family val="2"/>
      </rPr>
      <t xml:space="preserve"> The authorized Construction Work In Progress (CWIP) Ratemaking Mechanism (Appendix VIII of SCE's Transmission Owners Tariff) consisted of a balancing account that tracked the monthly difference between recorded CWIP Costs and retail CWIP revenues.  The mechanism was effective from March 1, 2008 through December 31, 2011, when the rate recovery for incentive project CWIP treatment transitioned to SCE's formula rate accepted in FERC Docket No. ER11-3697.  Pursuant to Section 3(b) of Appendix VIII, the monthly retail revenue recorded to the balancing account equaled the amount of billed retail base transmission revenues attributable to the Authorized Retail CWIP Revenue Requirement (ARCRR) less franchises fees and uncollectables.  For the rate period of Mach 1, 2008 to December 1, 2008, January 1, 2009 to May 31, 2010 and June 1, 2010 to December 31, 2010, the ARCRR was made effective subject to refund, with the applicable ROE subject to hearing.  The Commission issued orders establishing a final ROE for the 2008 rate effective period on October 6, 2010 (137 FERC ¶ 61,016) and the 2009-2010 rate effective periods on April 19, 2012 (139 FERC ¶ 61,042).  In these Orders, FERC required SCE to make refunds with interested.  These refunds need to be reflected in the CWIP Balancing Account balance so that customers do not receive credit for the revenues twice (one in the balancing account and once in the refunds paid).  For the 2008 refund period, SCE debited the balancing account in November 2011 for the retail refund amount of $5.3 million less S0.65 million of FF&amp;U plus accrued interest.  For the 2009/2020 refund period, the refunds were provided in May of 2012.  Additionally, the Formula Rate Tariff provides for the transfer of the Dec 31, 2011 CWIP Balancing Account balance to be transferred to the  Formula Rate for recovery.  Consequently, it is also necessary to debit the Formula Rate for the refund of the CWIP Revenues made on May 1, 2012. </t>
    </r>
  </si>
  <si>
    <t>Total 2009 &amp; 2010 FF&amp;U Adjustment (plus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</si>
</sst>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44" formatCode="_(&quot;$&quot;* #,##0.00_);_(&quot;$&quot;* \(#,##0.00\);_(&quot;$&quot;* &quot;-&quot;??_);_(@_)"/>
    <numFmt numFmtId="43" formatCode="_(* #,##0.00_);_(* \(#,##0.00\);_(* &quot;-&quot;??_);_(@_)"/>
    <numFmt numFmtId="164" formatCode="0.0000%"/>
    <numFmt numFmtId="165" formatCode="_(* #,##0.0_);_(* \(#,##0.0\);_(* &quot;-&quot;??_);_(@_)"/>
    <numFmt numFmtId="166" formatCode="0_);[Red]\(0\)"/>
    <numFmt numFmtId="167" formatCode="0.000\ \¢"/>
    <numFmt numFmtId="168" formatCode="#,##0.00&quot; $&quot;;\-#,##0.00&quot; $&quot;"/>
    <numFmt numFmtId="169" formatCode="m\-d\-yy"/>
    <numFmt numFmtId="170" formatCode="&quot;$&quot;#,##0.00;\-&quot;$&quot;#,##0.00"/>
    <numFmt numFmtId="171" formatCode="_(* #,##0.0_);_(* \(#,##0.0\);_(* &quot;-&quot;_);_(@_)"/>
    <numFmt numFmtId="172" formatCode="_(* #,##0.0_);_(* \(#,##0.0\);_(* &quot;-&quot;?_);_(@_)"/>
    <numFmt numFmtId="173" formatCode="_(* #,##0.000_);_(* \(#,##0.000\);_(* &quot;-&quot;_);_(@_)"/>
    <numFmt numFmtId="174" formatCode="[$-409]mmmm\-yy;@"/>
    <numFmt numFmtId="175" formatCode="_(* #,##0.00_);_(* \(#,##0.00\);_(* &quot;-&quot;_);_(@_)"/>
    <numFmt numFmtId="176" formatCode="_(* #,##0.0000_);_(* \(#,##0.0000\);_(* &quot;-&quot;??_);_(@_)"/>
    <numFmt numFmtId="177" formatCode="_(&quot;$&quot;* #,##0.0_);_(&quot;$&quot;* \(#,##0.0\);_(&quot;$&quot;* &quot;-&quot;??_);_(@_)"/>
  </numFmts>
  <fonts count="23">
    <font>
      <sz val="10"/>
      <name val="Arial"/>
    </font>
    <font>
      <sz val="10"/>
      <name val="Arial"/>
      <family val="2"/>
    </font>
    <font>
      <b/>
      <sz val="12"/>
      <name val="Arial"/>
      <family val="2"/>
    </font>
    <font>
      <sz val="12"/>
      <name val="Arial"/>
      <family val="2"/>
    </font>
    <font>
      <sz val="8"/>
      <name val="Arial"/>
      <family val="2"/>
    </font>
    <font>
      <sz val="10"/>
      <color indexed="12"/>
      <name val="Arial"/>
      <family val="2"/>
    </font>
    <font>
      <b/>
      <sz val="10"/>
      <name val="Arial"/>
      <family val="2"/>
    </font>
    <font>
      <vertAlign val="superscript"/>
      <sz val="12"/>
      <name val="Arial"/>
      <family val="2"/>
    </font>
    <font>
      <sz val="11"/>
      <name val="Arial"/>
      <family val="2"/>
    </font>
    <font>
      <u/>
      <sz val="10"/>
      <color indexed="12"/>
      <name val="Arial"/>
      <family val="2"/>
    </font>
    <font>
      <vertAlign val="superscript"/>
      <sz val="11"/>
      <name val="Arial"/>
      <family val="2"/>
    </font>
    <font>
      <sz val="12"/>
      <name val="Arial"/>
      <family val="2"/>
    </font>
    <font>
      <u/>
      <sz val="12"/>
      <color indexed="12"/>
      <name val="Arial"/>
      <family val="2"/>
    </font>
    <font>
      <b/>
      <sz val="10"/>
      <name val="Arial"/>
      <family val="2"/>
    </font>
    <font>
      <sz val="12"/>
      <name val="Tahoma"/>
      <family val="2"/>
    </font>
    <font>
      <sz val="10"/>
      <name val="New Century Schlbk"/>
    </font>
    <font>
      <sz val="11"/>
      <name val="??"/>
      <family val="3"/>
    </font>
    <font>
      <sz val="12"/>
      <name val="Helv"/>
    </font>
    <font>
      <b/>
      <sz val="14"/>
      <name val="Arial"/>
      <family val="2"/>
    </font>
    <font>
      <sz val="10"/>
      <name val="MS Sans Serif"/>
      <family val="2"/>
    </font>
    <font>
      <sz val="10"/>
      <name val="Arial"/>
    </font>
    <font>
      <b/>
      <sz val="16"/>
      <name val="Arial"/>
      <family val="2"/>
    </font>
    <font>
      <sz val="12"/>
      <color indexed="12"/>
      <name val="Arial"/>
      <family val="2"/>
    </font>
  </fonts>
  <fills count="7">
    <fill>
      <patternFill patternType="none"/>
    </fill>
    <fill>
      <patternFill patternType="gray125"/>
    </fill>
    <fill>
      <patternFill patternType="solid">
        <fgColor indexed="44"/>
        <bgColor indexed="64"/>
      </patternFill>
    </fill>
    <fill>
      <patternFill patternType="solid">
        <fgColor rgb="FFCCFFCC"/>
        <bgColor indexed="64"/>
      </patternFill>
    </fill>
    <fill>
      <patternFill patternType="solid">
        <fgColor rgb="FF99CCFF"/>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double">
        <color indexed="64"/>
      </left>
      <right/>
      <top/>
      <bottom style="hair">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s>
  <cellStyleXfs count="17">
    <xf numFmtId="0" fontId="0" fillId="0" borderId="0"/>
    <xf numFmtId="169" fontId="13" fillId="2" borderId="1">
      <alignment horizontal="center" vertical="center"/>
    </xf>
    <xf numFmtId="167" fontId="1" fillId="0" borderId="0"/>
    <xf numFmtId="43" fontId="1" fillId="0" borderId="0" applyFont="0" applyFill="0" applyBorder="0" applyAlignment="0" applyProtection="0"/>
    <xf numFmtId="3" fontId="14" fillId="0" borderId="0" applyFont="0" applyFill="0" applyBorder="0" applyProtection="0">
      <alignment horizontal="right"/>
    </xf>
    <xf numFmtId="170" fontId="15" fillId="0" borderId="0" applyFont="0" applyFill="0" applyBorder="0" applyAlignment="0" applyProtection="0"/>
    <xf numFmtId="6" fontId="16" fillId="0" borderId="0">
      <protection locked="0"/>
    </xf>
    <xf numFmtId="4" fontId="17" fillId="0" borderId="0" applyFont="0" applyFill="0" applyBorder="0" applyAlignment="0" applyProtection="0"/>
    <xf numFmtId="0" fontId="17" fillId="0" borderId="0" applyFont="0" applyFill="0" applyBorder="0" applyAlignment="0" applyProtection="0"/>
    <xf numFmtId="168" fontId="1" fillId="0" borderId="0">
      <protection locked="0"/>
    </xf>
    <xf numFmtId="168" fontId="1" fillId="0" borderId="0">
      <protection locked="0"/>
    </xf>
    <xf numFmtId="0" fontId="9" fillId="0" borderId="0" applyNumberFormat="0" applyFill="0" applyBorder="0" applyAlignment="0" applyProtection="0">
      <alignment vertical="top"/>
      <protection locked="0"/>
    </xf>
    <xf numFmtId="9" fontId="1" fillId="0" borderId="0" applyFont="0" applyFill="0" applyBorder="0" applyAlignment="0" applyProtection="0"/>
    <xf numFmtId="9" fontId="1" fillId="0" borderId="0"/>
    <xf numFmtId="168" fontId="1" fillId="0" borderId="2">
      <protection locked="0"/>
    </xf>
    <xf numFmtId="0" fontId="19" fillId="0" borderId="0"/>
    <xf numFmtId="44" fontId="20" fillId="0" borderId="0" applyFont="0" applyFill="0" applyBorder="0" applyAlignment="0" applyProtection="0"/>
  </cellStyleXfs>
  <cellXfs count="152">
    <xf numFmtId="0" fontId="0" fillId="0" borderId="0" xfId="0"/>
    <xf numFmtId="0" fontId="3" fillId="0" borderId="0" xfId="0" applyFont="1"/>
    <xf numFmtId="0" fontId="0" fillId="0" borderId="0" xfId="0" applyAlignment="1"/>
    <xf numFmtId="0" fontId="0" fillId="0" borderId="3" xfId="0" applyBorder="1" applyAlignment="1">
      <alignment horizontal="center"/>
    </xf>
    <xf numFmtId="0" fontId="6" fillId="0" borderId="0" xfId="0" applyFont="1" applyAlignment="1">
      <alignment horizontal="left" indent="1"/>
    </xf>
    <xf numFmtId="10" fontId="5" fillId="0" borderId="0" xfId="0" applyNumberFormat="1" applyFont="1" applyAlignment="1">
      <alignment horizontal="center"/>
    </xf>
    <xf numFmtId="0" fontId="7" fillId="0" borderId="3" xfId="0" applyFont="1" applyBorder="1" applyAlignment="1">
      <alignment horizontal="left" vertical="top" wrapText="1"/>
    </xf>
    <xf numFmtId="0" fontId="0" fillId="0" borderId="0" xfId="0" applyBorder="1"/>
    <xf numFmtId="40" fontId="11" fillId="0" borderId="0" xfId="0" applyNumberFormat="1" applyFont="1"/>
    <xf numFmtId="0" fontId="11" fillId="0" borderId="0" xfId="0" applyFont="1" applyAlignment="1">
      <alignment vertical="top"/>
    </xf>
    <xf numFmtId="0" fontId="3" fillId="0" borderId="0" xfId="0" applyFont="1" applyAlignment="1">
      <alignment vertical="top"/>
    </xf>
    <xf numFmtId="171" fontId="3" fillId="0" borderId="0" xfId="4" applyNumberFormat="1" applyFont="1" applyProtection="1">
      <alignment horizontal="right"/>
    </xf>
    <xf numFmtId="173" fontId="3" fillId="0" borderId="0" xfId="4" applyNumberFormat="1" applyFont="1" applyProtection="1">
      <alignment horizontal="right"/>
    </xf>
    <xf numFmtId="165" fontId="0" fillId="0" borderId="0" xfId="3" applyNumberFormat="1" applyFont="1" applyAlignment="1">
      <alignment horizontal="center"/>
    </xf>
    <xf numFmtId="171" fontId="3" fillId="0" borderId="3" xfId="4" applyNumberFormat="1" applyFont="1" applyBorder="1" applyProtection="1">
      <alignment horizontal="right"/>
    </xf>
    <xf numFmtId="171" fontId="3" fillId="0" borderId="3" xfId="4" applyNumberFormat="1" applyFont="1" applyBorder="1" applyAlignment="1" applyProtection="1">
      <alignment horizontal="right" indent="1"/>
    </xf>
    <xf numFmtId="171" fontId="3" fillId="0" borderId="0" xfId="4" applyNumberFormat="1" applyFont="1" applyFill="1" applyProtection="1">
      <alignment horizontal="right"/>
    </xf>
    <xf numFmtId="0" fontId="10" fillId="0" borderId="0" xfId="0" applyFont="1" applyAlignment="1">
      <alignment vertical="top"/>
    </xf>
    <xf numFmtId="0" fontId="12" fillId="0" borderId="0" xfId="11" applyFont="1" applyAlignment="1" applyProtection="1"/>
    <xf numFmtId="165" fontId="0" fillId="0" borderId="0" xfId="3" applyNumberFormat="1" applyFont="1" applyFill="1" applyAlignment="1">
      <alignment horizontal="center"/>
    </xf>
    <xf numFmtId="0" fontId="1" fillId="0" borderId="0" xfId="0" quotePrefix="1" applyFont="1" applyAlignment="1">
      <alignment horizontal="center"/>
    </xf>
    <xf numFmtId="171" fontId="3" fillId="0" borderId="0" xfId="0" applyNumberFormat="1" applyFont="1" applyFill="1"/>
    <xf numFmtId="0" fontId="3" fillId="0" borderId="0" xfId="0" applyFont="1" applyFill="1"/>
    <xf numFmtId="0" fontId="0" fillId="0" borderId="0" xfId="0" applyFill="1"/>
    <xf numFmtId="171" fontId="3" fillId="0" borderId="0" xfId="0" applyNumberFormat="1" applyFont="1"/>
    <xf numFmtId="164" fontId="3" fillId="0" borderId="0" xfId="12" applyNumberFormat="1" applyFont="1" applyAlignment="1">
      <alignment vertical="top"/>
    </xf>
    <xf numFmtId="171" fontId="3" fillId="0" borderId="3" xfId="4" applyNumberFormat="1" applyFont="1" applyFill="1" applyBorder="1" applyAlignment="1" applyProtection="1">
      <alignment horizontal="right" indent="1"/>
    </xf>
    <xf numFmtId="173" fontId="3" fillId="0" borderId="0" xfId="4" applyNumberFormat="1" applyFont="1" applyFill="1" applyProtection="1">
      <alignment horizontal="right"/>
    </xf>
    <xf numFmtId="171" fontId="3" fillId="0" borderId="3" xfId="4" applyNumberFormat="1" applyFont="1" applyFill="1" applyBorder="1" applyProtection="1">
      <alignment horizontal="right"/>
    </xf>
    <xf numFmtId="10" fontId="5" fillId="0" borderId="0" xfId="0" applyNumberFormat="1" applyFont="1" applyFill="1" applyAlignment="1">
      <alignment horizontal="center"/>
    </xf>
    <xf numFmtId="0" fontId="10" fillId="0" borderId="0" xfId="0" applyFont="1" applyAlignment="1">
      <alignment horizontal="left" wrapText="1"/>
    </xf>
    <xf numFmtId="40" fontId="3" fillId="0" borderId="0" xfId="0" applyNumberFormat="1" applyFont="1" applyAlignment="1">
      <alignment horizontal="right"/>
    </xf>
    <xf numFmtId="40" fontId="3" fillId="0" borderId="4" xfId="0" applyNumberFormat="1" applyFont="1" applyFill="1" applyBorder="1" applyAlignment="1">
      <alignment horizontal="center" vertical="center"/>
    </xf>
    <xf numFmtId="0" fontId="3" fillId="0" borderId="0" xfId="0" applyFont="1" applyAlignment="1">
      <alignment horizontal="center" vertical="center"/>
    </xf>
    <xf numFmtId="166" fontId="3" fillId="0" borderId="0" xfId="0" applyNumberFormat="1" applyFont="1"/>
    <xf numFmtId="0" fontId="3" fillId="0" borderId="0" xfId="0" applyFont="1" applyAlignment="1">
      <alignment horizontal="center"/>
    </xf>
    <xf numFmtId="40" fontId="3" fillId="0" borderId="0" xfId="0" applyNumberFormat="1" applyFont="1"/>
    <xf numFmtId="165" fontId="3" fillId="0" borderId="0" xfId="0" applyNumberFormat="1" applyFont="1"/>
    <xf numFmtId="172" fontId="3" fillId="0" borderId="0" xfId="0" applyNumberFormat="1" applyFont="1" applyFill="1"/>
    <xf numFmtId="10" fontId="3" fillId="0" borderId="0" xfId="0" applyNumberFormat="1" applyFont="1"/>
    <xf numFmtId="10" fontId="3" fillId="0" borderId="0" xfId="0" applyNumberFormat="1" applyFont="1" applyFill="1"/>
    <xf numFmtId="165" fontId="0" fillId="0" borderId="8" xfId="3" applyNumberFormat="1" applyFont="1" applyFill="1" applyBorder="1" applyAlignment="1">
      <alignment horizontal="center"/>
    </xf>
    <xf numFmtId="165" fontId="0" fillId="0" borderId="3" xfId="3" applyNumberFormat="1" applyFont="1" applyBorder="1" applyAlignment="1">
      <alignment horizontal="center"/>
    </xf>
    <xf numFmtId="165" fontId="0" fillId="0" borderId="9" xfId="3" applyNumberFormat="1" applyFont="1" applyBorder="1" applyAlignment="1">
      <alignment horizontal="center"/>
    </xf>
    <xf numFmtId="40" fontId="2" fillId="0" borderId="4" xfId="0" applyNumberFormat="1" applyFont="1" applyFill="1" applyBorder="1" applyAlignment="1">
      <alignment horizontal="center" vertical="center"/>
    </xf>
    <xf numFmtId="40" fontId="3" fillId="0" borderId="6" xfId="0" applyNumberFormat="1" applyFont="1" applyFill="1" applyBorder="1" applyAlignment="1">
      <alignment horizontal="center" vertical="center"/>
    </xf>
    <xf numFmtId="0" fontId="2" fillId="0" borderId="10" xfId="0" applyFont="1" applyBorder="1" applyAlignment="1">
      <alignment horizontal="center"/>
    </xf>
    <xf numFmtId="172" fontId="2" fillId="0" borderId="10" xfId="0" applyNumberFormat="1" applyFont="1" applyFill="1" applyBorder="1"/>
    <xf numFmtId="0" fontId="2" fillId="0" borderId="10" xfId="0" applyFont="1" applyFill="1" applyBorder="1"/>
    <xf numFmtId="0" fontId="3" fillId="0" borderId="10" xfId="0" applyFont="1" applyBorder="1"/>
    <xf numFmtId="165" fontId="0" fillId="0" borderId="8" xfId="3" applyNumberFormat="1" applyFont="1" applyBorder="1" applyAlignment="1">
      <alignment horizontal="center"/>
    </xf>
    <xf numFmtId="0" fontId="0" fillId="0" borderId="4" xfId="0" applyBorder="1" applyAlignment="1">
      <alignment horizontal="center"/>
    </xf>
    <xf numFmtId="0" fontId="0" fillId="0" borderId="4" xfId="0" applyBorder="1"/>
    <xf numFmtId="43" fontId="0" fillId="0" borderId="4" xfId="3" applyFont="1" applyBorder="1"/>
    <xf numFmtId="0" fontId="0" fillId="0" borderId="4" xfId="0" applyBorder="1" applyAlignment="1">
      <alignment wrapText="1"/>
    </xf>
    <xf numFmtId="0" fontId="6" fillId="3" borderId="4" xfId="0" applyFont="1" applyFill="1" applyBorder="1"/>
    <xf numFmtId="43" fontId="6" fillId="3" borderId="4" xfId="0" applyNumberFormat="1" applyFont="1" applyFill="1" applyBorder="1"/>
    <xf numFmtId="0" fontId="6" fillId="3" borderId="4" xfId="0" applyFont="1" applyFill="1" applyBorder="1" applyAlignment="1">
      <alignment horizontal="center"/>
    </xf>
    <xf numFmtId="43" fontId="6" fillId="0" borderId="0" xfId="0" applyNumberFormat="1" applyFont="1" applyFill="1" applyBorder="1"/>
    <xf numFmtId="174" fontId="1" fillId="0" borderId="4" xfId="0" applyNumberFormat="1" applyFont="1" applyBorder="1"/>
    <xf numFmtId="43" fontId="1" fillId="0" borderId="4" xfId="3" applyFont="1" applyBorder="1"/>
    <xf numFmtId="10" fontId="1" fillId="0" borderId="4" xfId="15" applyNumberFormat="1" applyFont="1" applyBorder="1"/>
    <xf numFmtId="43" fontId="1" fillId="0" borderId="4" xfId="15" applyNumberFormat="1" applyFont="1" applyBorder="1"/>
    <xf numFmtId="0" fontId="6" fillId="3" borderId="4" xfId="0" applyFont="1" applyFill="1" applyBorder="1" applyAlignment="1">
      <alignment horizontal="center" wrapText="1"/>
    </xf>
    <xf numFmtId="0" fontId="6" fillId="3" borderId="4" xfId="0" applyFont="1" applyFill="1" applyBorder="1" applyAlignment="1">
      <alignment wrapText="1"/>
    </xf>
    <xf numFmtId="0" fontId="6" fillId="4" borderId="4" xfId="0" applyFont="1" applyFill="1" applyBorder="1" applyAlignment="1">
      <alignment horizontal="center"/>
    </xf>
    <xf numFmtId="0" fontId="6" fillId="4" borderId="4" xfId="0" applyFont="1" applyFill="1" applyBorder="1" applyAlignment="1">
      <alignment horizontal="right"/>
    </xf>
    <xf numFmtId="43" fontId="6" fillId="4" borderId="4" xfId="0" applyNumberFormat="1" applyFont="1" applyFill="1" applyBorder="1"/>
    <xf numFmtId="10" fontId="6" fillId="4" borderId="4" xfId="15" applyNumberFormat="1" applyFont="1" applyFill="1" applyBorder="1"/>
    <xf numFmtId="0" fontId="6" fillId="4" borderId="4" xfId="0" applyFont="1" applyFill="1" applyBorder="1" applyAlignment="1">
      <alignment horizontal="center" wrapText="1"/>
    </xf>
    <xf numFmtId="43" fontId="6" fillId="0" borderId="4" xfId="0" applyNumberFormat="1" applyFont="1" applyFill="1" applyBorder="1"/>
    <xf numFmtId="0" fontId="1" fillId="3" borderId="4" xfId="0" applyFont="1" applyFill="1" applyBorder="1" applyAlignment="1">
      <alignment wrapText="1"/>
    </xf>
    <xf numFmtId="0" fontId="1" fillId="0" borderId="4" xfId="0" applyFont="1" applyFill="1" applyBorder="1" applyAlignment="1">
      <alignment horizontal="center"/>
    </xf>
    <xf numFmtId="0" fontId="1" fillId="0" borderId="4" xfId="0" applyFont="1" applyFill="1" applyBorder="1" applyAlignment="1">
      <alignment wrapText="1"/>
    </xf>
    <xf numFmtId="43" fontId="1" fillId="3" borderId="4" xfId="0" applyNumberFormat="1" applyFont="1" applyFill="1" applyBorder="1"/>
    <xf numFmtId="43" fontId="1" fillId="0" borderId="4" xfId="0" applyNumberFormat="1" applyFont="1" applyFill="1" applyBorder="1"/>
    <xf numFmtId="175" fontId="2" fillId="0" borderId="10" xfId="4" applyNumberFormat="1" applyFont="1" applyFill="1" applyBorder="1" applyProtection="1">
      <alignment horizontal="right"/>
    </xf>
    <xf numFmtId="175" fontId="2" fillId="0" borderId="10" xfId="0" applyNumberFormat="1" applyFont="1" applyFill="1" applyBorder="1"/>
    <xf numFmtId="175" fontId="2" fillId="0" borderId="8" xfId="4" applyNumberFormat="1" applyFont="1" applyFill="1" applyBorder="1" applyAlignment="1" applyProtection="1">
      <alignment horizontal="right" indent="1"/>
    </xf>
    <xf numFmtId="175" fontId="2" fillId="0" borderId="8" xfId="4" applyNumberFormat="1" applyFont="1" applyFill="1" applyBorder="1" applyProtection="1">
      <alignment horizontal="right"/>
    </xf>
    <xf numFmtId="0" fontId="6" fillId="3" borderId="4" xfId="0" applyFont="1" applyFill="1" applyBorder="1" applyAlignment="1">
      <alignment horizontal="center"/>
    </xf>
    <xf numFmtId="0" fontId="6" fillId="4" borderId="4" xfId="0" applyFont="1" applyFill="1" applyBorder="1" applyAlignment="1">
      <alignment horizontal="center" wrapText="1"/>
    </xf>
    <xf numFmtId="0" fontId="6" fillId="4" borderId="4" xfId="0" applyFont="1" applyFill="1" applyBorder="1" applyAlignment="1">
      <alignment horizontal="center"/>
    </xf>
    <xf numFmtId="0" fontId="6" fillId="3" borderId="4" xfId="0" applyFont="1" applyFill="1" applyBorder="1" applyAlignment="1">
      <alignment horizontal="center"/>
    </xf>
    <xf numFmtId="0" fontId="6" fillId="4" borderId="4" xfId="0" applyFont="1" applyFill="1" applyBorder="1" applyAlignment="1">
      <alignment horizontal="center" wrapText="1"/>
    </xf>
    <xf numFmtId="0" fontId="6" fillId="4" borderId="4" xfId="0" applyFont="1" applyFill="1" applyBorder="1" applyAlignment="1">
      <alignment horizontal="center"/>
    </xf>
    <xf numFmtId="176" fontId="0" fillId="0" borderId="4" xfId="3" applyNumberFormat="1" applyFont="1" applyBorder="1"/>
    <xf numFmtId="0" fontId="18" fillId="0" borderId="0" xfId="0" applyFont="1" applyAlignment="1"/>
    <xf numFmtId="171" fontId="3" fillId="5" borderId="0" xfId="4" applyNumberFormat="1" applyFont="1" applyFill="1" applyProtection="1">
      <alignment horizontal="right"/>
    </xf>
    <xf numFmtId="43" fontId="1" fillId="0" borderId="11" xfId="3" applyFont="1" applyFill="1" applyBorder="1"/>
    <xf numFmtId="0" fontId="6" fillId="0" borderId="0" xfId="0" applyFont="1" applyFill="1" applyBorder="1" applyAlignment="1">
      <alignment horizontal="right"/>
    </xf>
    <xf numFmtId="10" fontId="6" fillId="0" borderId="0" xfId="15" applyNumberFormat="1" applyFont="1" applyFill="1" applyBorder="1"/>
    <xf numFmtId="0" fontId="1" fillId="0" borderId="4" xfId="0" applyFont="1" applyBorder="1" applyAlignment="1">
      <alignment horizontal="center"/>
    </xf>
    <xf numFmtId="0" fontId="1" fillId="0" borderId="0" xfId="0" applyFont="1" applyBorder="1" applyAlignment="1">
      <alignment horizontal="center"/>
    </xf>
    <xf numFmtId="0" fontId="0" fillId="0" borderId="0" xfId="0" applyAlignment="1">
      <alignment horizontal="center"/>
    </xf>
    <xf numFmtId="0" fontId="1" fillId="0" borderId="0" xfId="0" applyFont="1"/>
    <xf numFmtId="166" fontId="3" fillId="0" borderId="0" xfId="0" applyNumberFormat="1" applyFont="1" applyFill="1" applyAlignment="1">
      <alignment horizontal="center"/>
    </xf>
    <xf numFmtId="171" fontId="2" fillId="0" borderId="10" xfId="4" applyNumberFormat="1" applyFont="1" applyFill="1" applyBorder="1" applyProtection="1">
      <alignment horizontal="right"/>
    </xf>
    <xf numFmtId="171" fontId="22" fillId="0" borderId="0" xfId="4" applyNumberFormat="1" applyFont="1" applyProtection="1">
      <alignment horizontal="right"/>
    </xf>
    <xf numFmtId="171" fontId="2" fillId="0" borderId="10" xfId="0" applyNumberFormat="1" applyFont="1" applyFill="1" applyBorder="1"/>
    <xf numFmtId="10" fontId="3" fillId="0" borderId="0" xfId="12" applyNumberFormat="1" applyFont="1" applyFill="1"/>
    <xf numFmtId="10" fontId="2" fillId="0" borderId="10" xfId="0" applyNumberFormat="1" applyFont="1" applyFill="1" applyBorder="1"/>
    <xf numFmtId="171" fontId="2" fillId="0" borderId="8" xfId="4" applyNumberFormat="1" applyFont="1" applyFill="1" applyBorder="1" applyAlignment="1" applyProtection="1">
      <alignment horizontal="right" indent="1"/>
    </xf>
    <xf numFmtId="171" fontId="3" fillId="0" borderId="0" xfId="4" applyNumberFormat="1" applyFont="1" applyBorder="1" applyProtection="1">
      <alignment horizontal="right"/>
    </xf>
    <xf numFmtId="171" fontId="3" fillId="0" borderId="12" xfId="4" applyNumberFormat="1" applyFont="1" applyBorder="1" applyProtection="1">
      <alignment horizontal="right"/>
    </xf>
    <xf numFmtId="171" fontId="3" fillId="0" borderId="0" xfId="0" applyNumberFormat="1" applyFont="1" applyFill="1" applyAlignment="1">
      <alignment horizontal="right"/>
    </xf>
    <xf numFmtId="171" fontId="2" fillId="0" borderId="8" xfId="4" applyNumberFormat="1" applyFont="1" applyFill="1" applyBorder="1" applyProtection="1">
      <alignment horizontal="right"/>
    </xf>
    <xf numFmtId="171" fontId="22" fillId="0" borderId="0" xfId="3" applyNumberFormat="1" applyFont="1" applyBorder="1"/>
    <xf numFmtId="165" fontId="5" fillId="0" borderId="0" xfId="3" applyNumberFormat="1" applyFont="1" applyBorder="1"/>
    <xf numFmtId="165" fontId="0" fillId="0" borderId="0" xfId="3" applyNumberFormat="1" applyFont="1" applyBorder="1"/>
    <xf numFmtId="10" fontId="5" fillId="0" borderId="0" xfId="12" applyNumberFormat="1" applyFont="1" applyBorder="1" applyAlignment="1">
      <alignment horizontal="center"/>
    </xf>
    <xf numFmtId="0" fontId="0" fillId="0" borderId="0" xfId="0" applyBorder="1" applyAlignment="1">
      <alignment horizontal="center"/>
    </xf>
    <xf numFmtId="165" fontId="0" fillId="0" borderId="0" xfId="3" applyNumberFormat="1" applyFont="1"/>
    <xf numFmtId="0" fontId="3" fillId="0" borderId="0" xfId="0" applyFont="1" applyAlignment="1">
      <alignment horizontal="left" vertical="top" wrapText="1"/>
    </xf>
    <xf numFmtId="0" fontId="0" fillId="0" borderId="0" xfId="0" applyAlignment="1">
      <alignment horizontal="left" vertical="top" wrapText="1"/>
    </xf>
    <xf numFmtId="0" fontId="6" fillId="4" borderId="4" xfId="0" applyFont="1" applyFill="1" applyBorder="1"/>
    <xf numFmtId="43" fontId="2" fillId="6" borderId="6" xfId="0" applyNumberFormat="1" applyFont="1" applyFill="1" applyBorder="1"/>
    <xf numFmtId="43" fontId="2" fillId="6" borderId="7" xfId="0" applyNumberFormat="1" applyFont="1" applyFill="1" applyBorder="1"/>
    <xf numFmtId="43" fontId="6" fillId="6" borderId="7" xfId="0" applyNumberFormat="1" applyFont="1" applyFill="1" applyBorder="1"/>
    <xf numFmtId="43" fontId="6" fillId="6" borderId="5" xfId="0" applyNumberFormat="1" applyFont="1" applyFill="1" applyBorder="1"/>
    <xf numFmtId="0" fontId="6" fillId="0" borderId="7" xfId="0" applyFont="1" applyFill="1" applyBorder="1" applyAlignment="1">
      <alignment wrapText="1"/>
    </xf>
    <xf numFmtId="43" fontId="6" fillId="0" borderId="7" xfId="0" applyNumberFormat="1" applyFont="1" applyFill="1" applyBorder="1"/>
    <xf numFmtId="43" fontId="6" fillId="0" borderId="5" xfId="0" applyNumberFormat="1" applyFont="1" applyFill="1" applyBorder="1"/>
    <xf numFmtId="0" fontId="0" fillId="0" borderId="12" xfId="0" applyBorder="1" applyAlignment="1">
      <alignment horizontal="center"/>
    </xf>
    <xf numFmtId="0" fontId="2" fillId="3" borderId="4" xfId="0" applyFont="1" applyFill="1" applyBorder="1" applyAlignment="1">
      <alignment wrapText="1"/>
    </xf>
    <xf numFmtId="43" fontId="2" fillId="3" borderId="4" xfId="0" applyNumberFormat="1" applyFont="1" applyFill="1" applyBorder="1"/>
    <xf numFmtId="0" fontId="1" fillId="0" borderId="0" xfId="0" applyFont="1" applyAlignment="1">
      <alignment horizontal="center"/>
    </xf>
    <xf numFmtId="0" fontId="0" fillId="0" borderId="0" xfId="0" applyAlignment="1">
      <alignment horizontal="center" vertical="top"/>
    </xf>
    <xf numFmtId="177" fontId="3" fillId="0" borderId="0" xfId="16" applyNumberFormat="1" applyFont="1"/>
    <xf numFmtId="0" fontId="2" fillId="0" borderId="0" xfId="0" applyFont="1"/>
    <xf numFmtId="177" fontId="2" fillId="0" borderId="0" xfId="0" applyNumberFormat="1" applyFont="1"/>
    <xf numFmtId="0" fontId="1" fillId="6" borderId="7" xfId="0" applyFont="1" applyFill="1" applyBorder="1" applyAlignment="1">
      <alignment horizontal="center"/>
    </xf>
    <xf numFmtId="0" fontId="3" fillId="0" borderId="0" xfId="0" applyFont="1" applyAlignment="1">
      <alignment horizontal="right"/>
    </xf>
    <xf numFmtId="166" fontId="3" fillId="0" borderId="0" xfId="0" applyNumberFormat="1" applyFont="1" applyAlignment="1">
      <alignment horizontal="right"/>
    </xf>
    <xf numFmtId="40" fontId="3" fillId="0" borderId="0" xfId="0" applyNumberFormat="1" applyFont="1" applyFill="1" applyAlignment="1">
      <alignment horizontal="right"/>
    </xf>
    <xf numFmtId="165" fontId="3" fillId="0" borderId="0" xfId="0" applyNumberFormat="1" applyFont="1" applyFill="1"/>
    <xf numFmtId="0" fontId="21" fillId="0" borderId="0" xfId="0" applyFont="1" applyAlignment="1">
      <alignment horizontal="center" vertical="center" wrapText="1"/>
    </xf>
    <xf numFmtId="0" fontId="3" fillId="0" borderId="0" xfId="0" applyFont="1" applyAlignment="1">
      <alignment horizontal="left" vertical="top" wrapText="1"/>
    </xf>
    <xf numFmtId="0" fontId="6" fillId="3" borderId="4" xfId="0" applyFont="1" applyFill="1" applyBorder="1" applyAlignment="1">
      <alignment horizontal="center"/>
    </xf>
    <xf numFmtId="6" fontId="6" fillId="3" borderId="6" xfId="0" quotePrefix="1" applyNumberFormat="1" applyFont="1" applyFill="1" applyBorder="1" applyAlignment="1">
      <alignment horizontal="center"/>
    </xf>
    <xf numFmtId="0" fontId="6" fillId="3" borderId="7" xfId="0" applyFont="1" applyFill="1" applyBorder="1" applyAlignment="1">
      <alignment horizontal="center"/>
    </xf>
    <xf numFmtId="0" fontId="6" fillId="3" borderId="5" xfId="0" applyFont="1" applyFill="1" applyBorder="1" applyAlignment="1">
      <alignment horizontal="center"/>
    </xf>
    <xf numFmtId="0" fontId="18" fillId="0" borderId="0" xfId="0" applyFont="1" applyAlignment="1">
      <alignment horizontal="center"/>
    </xf>
    <xf numFmtId="0" fontId="6" fillId="4" borderId="7" xfId="0" applyFont="1" applyFill="1" applyBorder="1" applyAlignment="1">
      <alignment horizontal="center"/>
    </xf>
    <xf numFmtId="0" fontId="6" fillId="4" borderId="5" xfId="0" applyFont="1" applyFill="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5" xfId="0" applyFont="1" applyFill="1" applyBorder="1" applyAlignment="1">
      <alignment horizontal="center" wrapText="1"/>
    </xf>
    <xf numFmtId="0" fontId="6" fillId="3" borderId="4" xfId="0" quotePrefix="1" applyFont="1" applyFill="1" applyBorder="1" applyAlignment="1">
      <alignment horizontal="center"/>
    </xf>
  </cellXfs>
  <cellStyles count="17">
    <cellStyle name="Actual Date" xfId="1"/>
    <cellStyle name="Cents" xfId="2"/>
    <cellStyle name="Comma" xfId="3" builtinId="3"/>
    <cellStyle name="Comma_2008 TY CWIP COS" xfId="4"/>
    <cellStyle name="Currency" xfId="16" builtinId="4"/>
    <cellStyle name="Currency.00" xfId="5"/>
    <cellStyle name="Date" xfId="6"/>
    <cellStyle name="Decimal" xfId="7"/>
    <cellStyle name="Floating" xfId="8"/>
    <cellStyle name="Heading1" xfId="9"/>
    <cellStyle name="Heading2" xfId="10"/>
    <cellStyle name="Hyperlink" xfId="11" builtinId="8"/>
    <cellStyle name="Normal" xfId="0" builtinId="0"/>
    <cellStyle name="Normal_FERC-GRC-wo-Ratchet- Ratedesign" xfId="15"/>
    <cellStyle name="Percent" xfId="12" builtinId="5"/>
    <cellStyle name="Percent[0]" xfId="13"/>
    <cellStyle name="Total" xfId="14" builtinId="25" customBuiltin="1"/>
  </cellStyles>
  <dxfs count="0"/>
  <tableStyles count="0" defaultTableStyle="TableStyleMedium9" defaultPivotStyle="PivotStyleLight16"/>
  <colors>
    <mruColors>
      <color rgb="FFFFFF99"/>
      <color rgb="FFFF99CC"/>
      <color rgb="FF99CCFF"/>
      <color rgb="FFCCFFCC"/>
      <color rgb="FF99FF99"/>
      <color rgb="FF0000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DESKTOP\FERC%20Case%20Two\Complianc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REG\FERC\ALGROUP\CWIP\Inital%20CWIP%20Incentive%20205%20Filing\Refund\FF&amp;U%20Calculation\2008%20CWIP%20Refund%20Interest%20Calc_FF&am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Exhibit"/>
      <sheetName val="Inc Stmt"/>
      <sheetName val="Rate Base"/>
      <sheetName val="Rev Tax"/>
      <sheetName val="O&amp;M "/>
      <sheetName val="ALF"/>
      <sheetName val="FF&amp;U"/>
      <sheetName val="Ann Chg"/>
      <sheetName val="Acct 928"/>
      <sheetName val="RR - IS"/>
      <sheetName val="SUMMARY"/>
      <sheetName val="Sheet1"/>
      <sheetName val="Compliance"/>
      <sheetName val="#REF"/>
      <sheetName val="COS"/>
      <sheetName val="T&amp;D ISO PERCENTAGE"/>
      <sheetName val="Sheet2"/>
      <sheetName val="Sheet3"/>
      <sheetName val="Sheet4"/>
      <sheetName val="Sheet5"/>
      <sheetName val="Sheet6"/>
      <sheetName val="Sheet7"/>
      <sheetName val="FERC SUMMARY"/>
    </sheetNames>
    <sheetDataSet>
      <sheetData sheetId="0" refreshError="1"/>
      <sheetData sheetId="1" refreshError="1">
        <row r="13">
          <cell r="B13" t="str">
            <v>Period II -- Year 2002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est Calc"/>
      <sheetName val="FF&amp;U Refund Calc"/>
    </sheetNames>
    <sheetDataSet>
      <sheetData sheetId="0" refreshError="1"/>
      <sheetData sheetId="1">
        <row r="17">
          <cell r="E17">
            <v>-4.7041384115034566</v>
          </cell>
        </row>
        <row r="18">
          <cell r="E18">
            <v>-7.1519276019195237</v>
          </cell>
        </row>
        <row r="19">
          <cell r="E19">
            <v>-5.9581409553427829</v>
          </cell>
        </row>
        <row r="20">
          <cell r="E20">
            <v>-5.4169231126907018</v>
          </cell>
        </row>
        <row r="21">
          <cell r="E21">
            <v>-6.4168767962921356</v>
          </cell>
        </row>
        <row r="22">
          <cell r="E22">
            <v>-5.9876097071261789</v>
          </cell>
        </row>
        <row r="23">
          <cell r="E23">
            <v>-6.1623700521294431</v>
          </cell>
        </row>
        <row r="24">
          <cell r="E24">
            <v>-5.7505733841555218</v>
          </cell>
        </row>
        <row r="25">
          <cell r="E25">
            <v>-4.545086329332455</v>
          </cell>
        </row>
        <row r="26">
          <cell r="E26">
            <v>-5.5547310592001375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ferc.gov/legal/acct-matts/interest-rates.as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ferc.gov/legal/acct-matts/interest-rates.asp"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ferc.gov/legal/acct-matts/interest-rates.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tabSelected="1" workbookViewId="0">
      <selection activeCell="B17" sqref="B17"/>
    </sheetView>
  </sheetViews>
  <sheetFormatPr defaultRowHeight="12.75"/>
  <cols>
    <col min="1" max="1" width="3.85546875" style="94" customWidth="1"/>
    <col min="5" max="5" width="14" bestFit="1" customWidth="1"/>
    <col min="6" max="6" width="17.5703125" bestFit="1" customWidth="1"/>
    <col min="7" max="7" width="2.28515625" customWidth="1"/>
    <col min="11" max="11" width="10.42578125" customWidth="1"/>
  </cols>
  <sheetData>
    <row r="1" spans="1:11" ht="20.25">
      <c r="A1" s="136" t="s">
        <v>55</v>
      </c>
      <c r="B1" s="136"/>
      <c r="C1" s="136"/>
      <c r="D1" s="136"/>
      <c r="E1" s="136"/>
      <c r="F1" s="136"/>
      <c r="G1" s="136"/>
      <c r="H1" s="136"/>
      <c r="I1" s="136"/>
      <c r="J1" s="136"/>
      <c r="K1" s="136"/>
    </row>
    <row r="3" spans="1:11">
      <c r="A3" s="126" t="s">
        <v>41</v>
      </c>
    </row>
    <row r="4" spans="1:11" ht="335.25" customHeight="1">
      <c r="A4" s="127">
        <v>1</v>
      </c>
      <c r="B4" s="137" t="s">
        <v>75</v>
      </c>
      <c r="C4" s="137"/>
      <c r="D4" s="137"/>
      <c r="E4" s="137"/>
      <c r="F4" s="137"/>
      <c r="G4" s="137"/>
      <c r="H4" s="137"/>
      <c r="I4" s="137"/>
      <c r="J4" s="137"/>
      <c r="K4" s="137"/>
    </row>
    <row r="5" spans="1:11">
      <c r="A5" s="127">
        <v>2</v>
      </c>
    </row>
    <row r="6" spans="1:11" ht="15.75">
      <c r="A6" s="127">
        <v>3</v>
      </c>
      <c r="B6" s="129" t="s">
        <v>56</v>
      </c>
    </row>
    <row r="7" spans="1:11">
      <c r="A7" s="127">
        <v>4</v>
      </c>
    </row>
    <row r="8" spans="1:11" ht="15">
      <c r="A8" s="127">
        <v>5</v>
      </c>
      <c r="B8" s="1" t="s">
        <v>57</v>
      </c>
      <c r="C8" s="1"/>
      <c r="D8" s="1"/>
      <c r="E8" s="1"/>
      <c r="F8" s="128">
        <v>5296753.5</v>
      </c>
      <c r="G8" s="1"/>
      <c r="H8" s="95" t="s">
        <v>68</v>
      </c>
      <c r="I8" s="1"/>
      <c r="J8" s="1"/>
    </row>
    <row r="9" spans="1:11" ht="15">
      <c r="A9" s="127">
        <v>6</v>
      </c>
      <c r="B9" s="1" t="s">
        <v>63</v>
      </c>
      <c r="C9" s="1"/>
      <c r="D9" s="1"/>
      <c r="E9" s="1"/>
      <c r="F9" s="37">
        <f>'2008 FF&amp;U Adj'!E13*1000</f>
        <v>-64864.457867000368</v>
      </c>
      <c r="G9" s="1"/>
      <c r="H9" s="95" t="s">
        <v>69</v>
      </c>
      <c r="I9" s="1"/>
      <c r="J9" s="1"/>
    </row>
    <row r="10" spans="1:11" ht="15.75">
      <c r="A10" s="127">
        <v>7</v>
      </c>
      <c r="B10" s="129" t="s">
        <v>64</v>
      </c>
      <c r="C10" s="129"/>
      <c r="D10" s="129"/>
      <c r="E10" s="129"/>
      <c r="F10" s="130">
        <f>SUM(F8:F9)</f>
        <v>5231889.0421329997</v>
      </c>
      <c r="G10" s="1"/>
      <c r="H10" s="95" t="s">
        <v>70</v>
      </c>
      <c r="I10" s="1"/>
      <c r="J10" s="1"/>
    </row>
    <row r="11" spans="1:11">
      <c r="A11" s="127">
        <v>8</v>
      </c>
    </row>
    <row r="12" spans="1:11">
      <c r="A12" s="127">
        <v>9</v>
      </c>
    </row>
    <row r="13" spans="1:11" ht="15.75">
      <c r="A13" s="127">
        <v>10</v>
      </c>
      <c r="B13" s="129" t="s">
        <v>56</v>
      </c>
    </row>
    <row r="14" spans="1:11">
      <c r="A14" s="127">
        <v>11</v>
      </c>
    </row>
    <row r="15" spans="1:11" ht="15">
      <c r="A15" s="127">
        <v>12</v>
      </c>
      <c r="B15" s="1" t="s">
        <v>73</v>
      </c>
      <c r="C15" s="1"/>
      <c r="D15" s="1"/>
      <c r="E15" s="1"/>
      <c r="F15" s="128">
        <v>10381704.6</v>
      </c>
      <c r="G15" s="1"/>
      <c r="H15" s="95" t="s">
        <v>71</v>
      </c>
      <c r="I15" s="1"/>
      <c r="J15" s="1"/>
    </row>
    <row r="16" spans="1:11" ht="15">
      <c r="A16" s="127">
        <v>13</v>
      </c>
      <c r="B16" s="1" t="s">
        <v>74</v>
      </c>
      <c r="C16" s="1"/>
      <c r="D16" s="1"/>
      <c r="E16" s="1"/>
      <c r="F16" s="37">
        <f>'2009-2010 FF&amp;U Adj'!E32*1000</f>
        <v>-109296.52741682775</v>
      </c>
      <c r="G16" s="1"/>
      <c r="H16" s="95" t="s">
        <v>72</v>
      </c>
      <c r="I16" s="1"/>
      <c r="J16" s="1"/>
    </row>
    <row r="17" spans="1:10" ht="15.75">
      <c r="A17" s="127">
        <v>14</v>
      </c>
      <c r="B17" s="129" t="s">
        <v>64</v>
      </c>
      <c r="C17" s="129"/>
      <c r="D17" s="129"/>
      <c r="E17" s="129"/>
      <c r="F17" s="130">
        <f>SUM(F15:F16)</f>
        <v>10272408.072583172</v>
      </c>
      <c r="G17" s="1"/>
      <c r="H17" s="95" t="s">
        <v>70</v>
      </c>
      <c r="I17" s="1"/>
      <c r="J17" s="1"/>
    </row>
    <row r="18" spans="1:10">
      <c r="A18" s="127"/>
    </row>
    <row r="19" spans="1:10">
      <c r="A19" s="127"/>
    </row>
    <row r="20" spans="1:10">
      <c r="A20" s="127"/>
    </row>
    <row r="21" spans="1:10">
      <c r="A21" s="127"/>
    </row>
    <row r="22" spans="1:10">
      <c r="A22" s="127"/>
    </row>
    <row r="23" spans="1:10">
      <c r="A23" s="127"/>
    </row>
  </sheetData>
  <mergeCells count="2">
    <mergeCell ref="A1:K1"/>
    <mergeCell ref="B4:K4"/>
  </mergeCells>
  <printOptions horizontalCentered="1" verticalCentered="1"/>
  <pageMargins left="0.7" right="0.7" top="0.75" bottom="0.75" header="0.3" footer="0.3"/>
  <pageSetup scale="89" orientation="portrait" verticalDpi="0" r:id="rId1"/>
  <headerFooter>
    <oddHeader>&amp;RAttachment 4
WP-Schedule 3
2008-2010 Retail Refund Adjustment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workbookViewId="0">
      <selection activeCell="A3" sqref="A1:E27"/>
    </sheetView>
  </sheetViews>
  <sheetFormatPr defaultRowHeight="12.75"/>
  <cols>
    <col min="1" max="1" width="4.42578125" bestFit="1" customWidth="1"/>
    <col min="2" max="2" width="25.5703125" customWidth="1"/>
    <col min="3" max="5" width="15" customWidth="1"/>
  </cols>
  <sheetData>
    <row r="1" spans="1:6" ht="27.75" customHeight="1">
      <c r="A1" s="142" t="s">
        <v>58</v>
      </c>
      <c r="B1" s="142"/>
      <c r="C1" s="142"/>
      <c r="D1" s="142"/>
      <c r="E1" s="142"/>
      <c r="F1" s="87"/>
    </row>
    <row r="3" spans="1:6">
      <c r="A3" s="138" t="s">
        <v>65</v>
      </c>
      <c r="B3" s="138"/>
      <c r="C3" s="138"/>
      <c r="D3" s="138"/>
      <c r="E3" s="138"/>
    </row>
    <row r="4" spans="1:6">
      <c r="A4" s="139" t="s">
        <v>59</v>
      </c>
      <c r="B4" s="140"/>
      <c r="C4" s="140"/>
      <c r="D4" s="140"/>
      <c r="E4" s="141"/>
    </row>
    <row r="5" spans="1:6" ht="51">
      <c r="A5" s="83" t="s">
        <v>39</v>
      </c>
      <c r="B5" s="55" t="s">
        <v>30</v>
      </c>
      <c r="C5" s="63" t="s">
        <v>60</v>
      </c>
      <c r="D5" s="63" t="s">
        <v>61</v>
      </c>
      <c r="E5" s="63" t="s">
        <v>42</v>
      </c>
    </row>
    <row r="6" spans="1:6" ht="38.25">
      <c r="A6" s="51">
        <v>1</v>
      </c>
      <c r="B6" s="54" t="s">
        <v>32</v>
      </c>
      <c r="C6" s="53">
        <v>45477.277013142331</v>
      </c>
      <c r="D6" s="53">
        <v>40378.541006858584</v>
      </c>
      <c r="E6" s="52"/>
    </row>
    <row r="7" spans="1:6">
      <c r="A7" s="51">
        <v>2</v>
      </c>
      <c r="B7" s="52" t="s">
        <v>33</v>
      </c>
      <c r="C7" s="53">
        <v>1.0113064056147731</v>
      </c>
      <c r="D7" s="53">
        <v>1.0113064056147731</v>
      </c>
      <c r="E7" s="52"/>
    </row>
    <row r="8" spans="1:6" ht="25.5">
      <c r="A8" s="51">
        <v>3</v>
      </c>
      <c r="B8" s="54" t="s">
        <v>34</v>
      </c>
      <c r="C8" s="53">
        <v>45991.46155330832</v>
      </c>
      <c r="D8" s="53">
        <v>40835.07716961488</v>
      </c>
      <c r="E8" s="52"/>
    </row>
    <row r="9" spans="1:6">
      <c r="A9" s="51">
        <v>4</v>
      </c>
      <c r="B9" s="52" t="s">
        <v>31</v>
      </c>
      <c r="C9" s="53">
        <v>0.98007226210649545</v>
      </c>
      <c r="D9" s="53">
        <v>0.98007226210649545</v>
      </c>
      <c r="E9" s="52"/>
    </row>
    <row r="10" spans="1:6">
      <c r="A10" s="51">
        <v>5</v>
      </c>
      <c r="B10" s="52" t="s">
        <v>35</v>
      </c>
      <c r="C10" s="53">
        <v>45074.955762134799</v>
      </c>
      <c r="D10" s="53">
        <v>40021.326454917762</v>
      </c>
      <c r="E10" s="52"/>
    </row>
    <row r="11" spans="1:6" ht="25.5">
      <c r="A11" s="51">
        <v>6</v>
      </c>
      <c r="B11" s="64" t="s">
        <v>40</v>
      </c>
      <c r="C11" s="56">
        <f>C8-C6</f>
        <v>514.18454016598844</v>
      </c>
      <c r="D11" s="56">
        <f>D8-D6</f>
        <v>456.53616275629611</v>
      </c>
      <c r="E11" s="56">
        <f>D11-C11</f>
        <v>-57.64837740969233</v>
      </c>
    </row>
    <row r="12" spans="1:6" s="23" customFormat="1">
      <c r="A12" s="51">
        <v>7</v>
      </c>
      <c r="B12" s="73" t="s">
        <v>46</v>
      </c>
      <c r="C12" s="70"/>
      <c r="D12" s="70"/>
      <c r="E12" s="75">
        <f>'2008 Interest Calc'!AX15</f>
        <v>-7.2160804573080375</v>
      </c>
    </row>
    <row r="13" spans="1:6" ht="31.5">
      <c r="A13" s="51">
        <v>8</v>
      </c>
      <c r="B13" s="124" t="s">
        <v>45</v>
      </c>
      <c r="C13" s="125"/>
      <c r="D13" s="125"/>
      <c r="E13" s="125">
        <f>E11+E12</f>
        <v>-64.864457867000368</v>
      </c>
    </row>
    <row r="14" spans="1:6">
      <c r="A14" s="51">
        <v>9</v>
      </c>
      <c r="B14" s="120"/>
      <c r="C14" s="121"/>
      <c r="D14" s="121"/>
      <c r="E14" s="122"/>
    </row>
    <row r="15" spans="1:6" ht="12.75" customHeight="1">
      <c r="A15" s="51">
        <v>10</v>
      </c>
      <c r="B15" s="143" t="s">
        <v>67</v>
      </c>
      <c r="C15" s="143"/>
      <c r="D15" s="143"/>
      <c r="E15" s="144"/>
    </row>
    <row r="16" spans="1:6" ht="76.5">
      <c r="A16" s="51">
        <v>11</v>
      </c>
      <c r="B16" s="85" t="s">
        <v>36</v>
      </c>
      <c r="C16" s="115" t="s">
        <v>37</v>
      </c>
      <c r="D16" s="84" t="s">
        <v>43</v>
      </c>
      <c r="E16" s="84" t="s">
        <v>62</v>
      </c>
    </row>
    <row r="17" spans="1:15">
      <c r="A17" s="51">
        <v>12</v>
      </c>
      <c r="B17" s="59">
        <v>39508</v>
      </c>
      <c r="C17" s="60">
        <v>384134.27886000037</v>
      </c>
      <c r="D17" s="61">
        <f>C17/C$27</f>
        <v>8.1600534531481139E-2</v>
      </c>
      <c r="E17" s="62">
        <f>D17*E$11</f>
        <v>-4.7041384115034566</v>
      </c>
    </row>
    <row r="18" spans="1:15">
      <c r="A18" s="51">
        <v>13</v>
      </c>
      <c r="B18" s="59">
        <v>39539</v>
      </c>
      <c r="C18" s="60">
        <v>584017.79699000029</v>
      </c>
      <c r="D18" s="61">
        <f>C18/C$27</f>
        <v>0.12406121253149237</v>
      </c>
      <c r="E18" s="62">
        <f t="shared" ref="E18:E26" si="0">D18*E$11</f>
        <v>-7.1519276019195237</v>
      </c>
    </row>
    <row r="19" spans="1:15">
      <c r="A19" s="51">
        <v>14</v>
      </c>
      <c r="B19" s="59">
        <v>39569</v>
      </c>
      <c r="C19" s="60">
        <v>486534.61676000094</v>
      </c>
      <c r="D19" s="61">
        <f>C19/C$27</f>
        <v>0.10335314232696947</v>
      </c>
      <c r="E19" s="62">
        <f t="shared" si="0"/>
        <v>-5.9581409553427829</v>
      </c>
      <c r="O19" s="94"/>
    </row>
    <row r="20" spans="1:15">
      <c r="A20" s="51">
        <v>15</v>
      </c>
      <c r="B20" s="59">
        <v>39600</v>
      </c>
      <c r="C20" s="60">
        <v>442339.41935999994</v>
      </c>
      <c r="D20" s="61">
        <f>C20/C$27</f>
        <v>9.3964884287965456E-2</v>
      </c>
      <c r="E20" s="62">
        <f t="shared" si="0"/>
        <v>-5.4169231126907018</v>
      </c>
    </row>
    <row r="21" spans="1:15">
      <c r="A21" s="51">
        <v>16</v>
      </c>
      <c r="B21" s="59">
        <v>39630</v>
      </c>
      <c r="C21" s="60">
        <v>523994.43321000127</v>
      </c>
      <c r="D21" s="61">
        <f t="shared" ref="D21:D26" si="1">C21/C$27</f>
        <v>0.11131062285914879</v>
      </c>
      <c r="E21" s="62">
        <f t="shared" si="0"/>
        <v>-6.4168767962921356</v>
      </c>
    </row>
    <row r="22" spans="1:15">
      <c r="A22" s="51">
        <v>17</v>
      </c>
      <c r="B22" s="59">
        <v>39661</v>
      </c>
      <c r="C22" s="60">
        <v>488940.99955000076</v>
      </c>
      <c r="D22" s="61">
        <f t="shared" si="1"/>
        <v>0.10386432326748353</v>
      </c>
      <c r="E22" s="62">
        <f t="shared" si="0"/>
        <v>-5.9876097071261789</v>
      </c>
    </row>
    <row r="23" spans="1:15">
      <c r="A23" s="51">
        <v>18</v>
      </c>
      <c r="B23" s="59">
        <v>39692</v>
      </c>
      <c r="C23" s="60">
        <v>503211.71890999906</v>
      </c>
      <c r="D23" s="61">
        <f t="shared" si="1"/>
        <v>0.10689581093211088</v>
      </c>
      <c r="E23" s="62">
        <f t="shared" si="0"/>
        <v>-6.1623700521294431</v>
      </c>
    </row>
    <row r="24" spans="1:15">
      <c r="A24" s="51">
        <v>19</v>
      </c>
      <c r="B24" s="59">
        <v>39722</v>
      </c>
      <c r="C24" s="60">
        <v>469584.89881000185</v>
      </c>
      <c r="D24" s="61">
        <f t="shared" si="1"/>
        <v>9.9752562735420325E-2</v>
      </c>
      <c r="E24" s="62">
        <f t="shared" si="0"/>
        <v>-5.7505733841555218</v>
      </c>
    </row>
    <row r="25" spans="1:15">
      <c r="A25" s="51">
        <v>20</v>
      </c>
      <c r="B25" s="59">
        <v>39753</v>
      </c>
      <c r="C25" s="60">
        <v>371146.2773300003</v>
      </c>
      <c r="D25" s="61">
        <f t="shared" si="1"/>
        <v>7.884153090782911E-2</v>
      </c>
      <c r="E25" s="62">
        <f t="shared" si="0"/>
        <v>-4.545086329332455</v>
      </c>
    </row>
    <row r="26" spans="1:15">
      <c r="A26" s="51">
        <v>21</v>
      </c>
      <c r="B26" s="59">
        <v>39783</v>
      </c>
      <c r="C26" s="60">
        <v>453592.65034999989</v>
      </c>
      <c r="D26" s="61">
        <f t="shared" si="1"/>
        <v>9.6355375620099062E-2</v>
      </c>
      <c r="E26" s="62">
        <f t="shared" si="0"/>
        <v>-5.5547310592001375</v>
      </c>
    </row>
    <row r="27" spans="1:15">
      <c r="A27" s="51">
        <v>22</v>
      </c>
      <c r="B27" s="66" t="s">
        <v>38</v>
      </c>
      <c r="C27" s="67">
        <f>SUM(C17:C26)</f>
        <v>4707497.0901300041</v>
      </c>
      <c r="D27" s="68">
        <f>SUM(D17:D26)</f>
        <v>1</v>
      </c>
      <c r="E27" s="67">
        <f>SUM(E17:E26)</f>
        <v>-57.648377409692344</v>
      </c>
    </row>
    <row r="28" spans="1:15">
      <c r="A28" s="123"/>
    </row>
    <row r="29" spans="1:15">
      <c r="A29" s="111"/>
    </row>
    <row r="30" spans="1:15">
      <c r="A30" s="111"/>
    </row>
    <row r="31" spans="1:15">
      <c r="A31" s="111"/>
    </row>
    <row r="32" spans="1:15">
      <c r="A32" s="7"/>
    </row>
    <row r="33" spans="1:1">
      <c r="A33" s="7"/>
    </row>
  </sheetData>
  <mergeCells count="4">
    <mergeCell ref="A3:E3"/>
    <mergeCell ref="A4:E4"/>
    <mergeCell ref="A1:E1"/>
    <mergeCell ref="B15:E15"/>
  </mergeCells>
  <printOptions horizontalCentered="1" verticalCentered="1"/>
  <pageMargins left="0.7" right="0.7" top="0.75" bottom="0.75" header="0.3" footer="0.3"/>
  <pageSetup orientation="portrait" verticalDpi="0" r:id="rId1"/>
  <headerFooter>
    <oddHeader>&amp;RAttachment 4
WP-Schedule 3
2008-2010 Retail Refund Adjustment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8"/>
  <sheetViews>
    <sheetView view="pageBreakPreview" topLeftCell="AM1" zoomScale="60" zoomScaleNormal="71" workbookViewId="0">
      <selection activeCell="AQ14" sqref="AQ14"/>
    </sheetView>
  </sheetViews>
  <sheetFormatPr defaultRowHeight="12.75" outlineLevelCol="1"/>
  <cols>
    <col min="1" max="1" width="77.85546875" customWidth="1"/>
    <col min="2" max="3" width="11" bestFit="1" customWidth="1"/>
    <col min="4" max="5" width="13.85546875" style="112" bestFit="1" customWidth="1"/>
    <col min="6" max="6" width="15.7109375" style="112" bestFit="1" customWidth="1"/>
    <col min="7" max="13" width="15.7109375" bestFit="1" customWidth="1"/>
    <col min="14" max="14" width="15.7109375" bestFit="1" customWidth="1" collapsed="1"/>
    <col min="15" max="25" width="15.7109375" bestFit="1" customWidth="1"/>
    <col min="26" max="26" width="15.7109375" bestFit="1" customWidth="1" collapsed="1"/>
    <col min="27" max="34" width="15.7109375" bestFit="1" customWidth="1"/>
    <col min="35" max="35" width="15.7109375" bestFit="1" customWidth="1" collapsed="1"/>
    <col min="36" max="46" width="15.7109375" bestFit="1" customWidth="1"/>
    <col min="47" max="47" width="15.7109375" customWidth="1"/>
    <col min="48" max="48" width="11.5703125" hidden="1" customWidth="1" outlineLevel="1"/>
    <col min="49" max="49" width="11.85546875" hidden="1" customWidth="1" outlineLevel="1"/>
    <col min="50" max="50" width="15.7109375" bestFit="1" customWidth="1" collapsed="1"/>
  </cols>
  <sheetData>
    <row r="1" spans="1:57">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57" s="1" customFormat="1" ht="15.75">
      <c r="B2" s="145">
        <v>2008</v>
      </c>
      <c r="C2" s="146"/>
      <c r="D2" s="146"/>
      <c r="E2" s="146"/>
      <c r="F2" s="146"/>
      <c r="G2" s="146"/>
      <c r="H2" s="146"/>
      <c r="I2" s="146"/>
      <c r="J2" s="146"/>
      <c r="K2" s="146"/>
      <c r="L2" s="146"/>
      <c r="M2" s="147"/>
      <c r="N2" s="145">
        <v>2009</v>
      </c>
      <c r="O2" s="146"/>
      <c r="P2" s="146"/>
      <c r="Q2" s="146"/>
      <c r="R2" s="146"/>
      <c r="S2" s="146"/>
      <c r="T2" s="146"/>
      <c r="U2" s="146"/>
      <c r="V2" s="146"/>
      <c r="W2" s="146"/>
      <c r="X2" s="146"/>
      <c r="Y2" s="147"/>
      <c r="Z2" s="145">
        <v>2010</v>
      </c>
      <c r="AA2" s="146"/>
      <c r="AB2" s="146"/>
      <c r="AC2" s="146"/>
      <c r="AD2" s="146"/>
      <c r="AE2" s="146"/>
      <c r="AF2" s="146"/>
      <c r="AG2" s="146"/>
      <c r="AH2" s="146"/>
      <c r="AI2" s="146"/>
      <c r="AJ2" s="146"/>
      <c r="AK2" s="146"/>
      <c r="AL2" s="145">
        <v>2011</v>
      </c>
      <c r="AM2" s="146"/>
      <c r="AN2" s="146"/>
      <c r="AO2" s="146"/>
      <c r="AP2" s="146"/>
      <c r="AQ2" s="146"/>
      <c r="AR2" s="146"/>
      <c r="AS2" s="146"/>
      <c r="AT2" s="146"/>
      <c r="AU2" s="146"/>
      <c r="AV2" s="146"/>
      <c r="AW2" s="147"/>
      <c r="AX2" s="49"/>
    </row>
    <row r="3" spans="1:57">
      <c r="B3" s="13" t="s">
        <v>26</v>
      </c>
      <c r="C3" s="13" t="s">
        <v>26</v>
      </c>
      <c r="D3" s="13" t="s">
        <v>26</v>
      </c>
      <c r="E3" s="13" t="s">
        <v>26</v>
      </c>
      <c r="F3" s="13" t="s">
        <v>26</v>
      </c>
      <c r="G3" s="13" t="s">
        <v>26</v>
      </c>
      <c r="H3" s="13" t="s">
        <v>26</v>
      </c>
      <c r="I3" s="13" t="s">
        <v>26</v>
      </c>
      <c r="J3" s="13" t="s">
        <v>26</v>
      </c>
      <c r="K3" s="13" t="s">
        <v>26</v>
      </c>
      <c r="L3" s="13" t="s">
        <v>26</v>
      </c>
      <c r="M3" s="13" t="s">
        <v>26</v>
      </c>
      <c r="N3" s="13" t="s">
        <v>26</v>
      </c>
      <c r="O3" s="13" t="s">
        <v>26</v>
      </c>
      <c r="P3" s="13" t="s">
        <v>26</v>
      </c>
      <c r="Q3" s="13" t="s">
        <v>26</v>
      </c>
      <c r="R3" s="13" t="s">
        <v>26</v>
      </c>
      <c r="S3" s="13" t="s">
        <v>26</v>
      </c>
      <c r="T3" s="13" t="s">
        <v>26</v>
      </c>
      <c r="U3" s="13" t="s">
        <v>26</v>
      </c>
      <c r="V3" s="13" t="s">
        <v>26</v>
      </c>
      <c r="W3" s="13" t="s">
        <v>26</v>
      </c>
      <c r="X3" s="13" t="s">
        <v>26</v>
      </c>
      <c r="Y3" s="13" t="s">
        <v>26</v>
      </c>
      <c r="Z3" s="19" t="s">
        <v>26</v>
      </c>
      <c r="AA3" s="13" t="s">
        <v>26</v>
      </c>
      <c r="AB3" s="13" t="s">
        <v>26</v>
      </c>
      <c r="AC3" s="13" t="s">
        <v>26</v>
      </c>
      <c r="AD3" s="13" t="s">
        <v>26</v>
      </c>
      <c r="AE3" s="13" t="s">
        <v>26</v>
      </c>
      <c r="AF3" s="13" t="s">
        <v>26</v>
      </c>
      <c r="AG3" s="13" t="s">
        <v>26</v>
      </c>
      <c r="AH3" s="13" t="s">
        <v>26</v>
      </c>
      <c r="AI3" s="13" t="s">
        <v>26</v>
      </c>
      <c r="AJ3" s="13" t="s">
        <v>26</v>
      </c>
      <c r="AK3" s="13" t="s">
        <v>26</v>
      </c>
      <c r="AL3" s="41" t="s">
        <v>26</v>
      </c>
      <c r="AM3" s="42" t="s">
        <v>26</v>
      </c>
      <c r="AN3" s="42" t="s">
        <v>26</v>
      </c>
      <c r="AO3" s="42" t="s">
        <v>26</v>
      </c>
      <c r="AP3" s="42" t="s">
        <v>26</v>
      </c>
      <c r="AQ3" s="42" t="s">
        <v>26</v>
      </c>
      <c r="AR3" s="42" t="s">
        <v>26</v>
      </c>
      <c r="AS3" s="42" t="s">
        <v>26</v>
      </c>
      <c r="AT3" s="42" t="s">
        <v>26</v>
      </c>
      <c r="AU3" s="42" t="s">
        <v>26</v>
      </c>
      <c r="AV3" s="42" t="s">
        <v>26</v>
      </c>
      <c r="AW3" s="43" t="s">
        <v>26</v>
      </c>
      <c r="AX3" s="50"/>
    </row>
    <row r="4" spans="1:57" s="33" customFormat="1" ht="15.75">
      <c r="A4" s="1"/>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32" t="s">
        <v>19</v>
      </c>
      <c r="Z4" s="32" t="s">
        <v>18</v>
      </c>
      <c r="AA4" s="32" t="s">
        <v>3</v>
      </c>
      <c r="AB4" s="32" t="s">
        <v>4</v>
      </c>
      <c r="AC4" s="32" t="s">
        <v>5</v>
      </c>
      <c r="AD4" s="32" t="s">
        <v>2</v>
      </c>
      <c r="AE4" s="32" t="s">
        <v>6</v>
      </c>
      <c r="AF4" s="32" t="s">
        <v>7</v>
      </c>
      <c r="AG4" s="32" t="s">
        <v>8</v>
      </c>
      <c r="AH4" s="32" t="s">
        <v>9</v>
      </c>
      <c r="AI4" s="32" t="s">
        <v>10</v>
      </c>
      <c r="AJ4" s="32" t="s">
        <v>11</v>
      </c>
      <c r="AK4" s="32" t="s">
        <v>19</v>
      </c>
      <c r="AL4" s="32" t="s">
        <v>18</v>
      </c>
      <c r="AM4" s="32" t="s">
        <v>3</v>
      </c>
      <c r="AN4" s="32" t="s">
        <v>4</v>
      </c>
      <c r="AO4" s="32" t="s">
        <v>5</v>
      </c>
      <c r="AP4" s="32" t="s">
        <v>2</v>
      </c>
      <c r="AQ4" s="32" t="s">
        <v>6</v>
      </c>
      <c r="AR4" s="32" t="s">
        <v>7</v>
      </c>
      <c r="AS4" s="32" t="s">
        <v>8</v>
      </c>
      <c r="AT4" s="32" t="s">
        <v>9</v>
      </c>
      <c r="AU4" s="32" t="s">
        <v>10</v>
      </c>
      <c r="AV4" s="32" t="s">
        <v>11</v>
      </c>
      <c r="AW4" s="45" t="s">
        <v>19</v>
      </c>
      <c r="AX4" s="44" t="s">
        <v>29</v>
      </c>
    </row>
    <row r="5" spans="1:57" s="35" customFormat="1" ht="15.75">
      <c r="A5" s="34"/>
      <c r="B5" s="96"/>
      <c r="C5" s="96"/>
      <c r="D5" s="96"/>
      <c r="E5" s="96"/>
      <c r="F5" s="96"/>
      <c r="G5" s="96"/>
      <c r="H5" s="96"/>
      <c r="I5" s="96"/>
      <c r="J5" s="96"/>
      <c r="K5" s="96"/>
      <c r="L5" s="96"/>
      <c r="M5" s="96"/>
      <c r="AX5" s="46"/>
    </row>
    <row r="6" spans="1:57" s="22" customFormat="1" ht="15.75">
      <c r="A6" s="134" t="s">
        <v>0</v>
      </c>
      <c r="B6" s="16">
        <v>0</v>
      </c>
      <c r="C6" s="16">
        <f>B10</f>
        <v>0</v>
      </c>
      <c r="D6" s="16">
        <f>C10</f>
        <v>0</v>
      </c>
      <c r="E6" s="16">
        <f>D10+D15</f>
        <v>-4.7193484590339843</v>
      </c>
      <c r="F6" s="16">
        <f>E10</f>
        <v>-11.871276060953509</v>
      </c>
      <c r="G6" s="16">
        <f>F10</f>
        <v>-17.82941701629629</v>
      </c>
      <c r="H6" s="16">
        <f>G10+G15</f>
        <v>-23.492788085656521</v>
      </c>
      <c r="I6" s="16">
        <f>H10</f>
        <v>-29.909664881948657</v>
      </c>
      <c r="J6" s="16">
        <f>I10</f>
        <v>-35.89727458907484</v>
      </c>
      <c r="K6" s="16">
        <f>J10+J15</f>
        <v>-42.495053579473122</v>
      </c>
      <c r="L6" s="16">
        <f>K10</f>
        <v>-48.245626963628645</v>
      </c>
      <c r="M6" s="16">
        <f>L10</f>
        <v>-52.790713292961101</v>
      </c>
      <c r="N6" s="135">
        <f>M10+M15</f>
        <v>-58.976513473921266</v>
      </c>
      <c r="O6" s="38">
        <f>N10</f>
        <v>-58.976513473921266</v>
      </c>
      <c r="P6" s="38">
        <f>O10</f>
        <v>-58.976513473921266</v>
      </c>
      <c r="Q6" s="38">
        <f>P10+P15</f>
        <v>-59.642948076176573</v>
      </c>
      <c r="R6" s="38">
        <f>Q10</f>
        <v>-59.642948076176573</v>
      </c>
      <c r="S6" s="38">
        <f>R10</f>
        <v>-59.642948076176573</v>
      </c>
      <c r="T6" s="38">
        <f>S10+S15</f>
        <v>-60.145439913718363</v>
      </c>
      <c r="U6" s="38">
        <f>T10</f>
        <v>-60.145439913718363</v>
      </c>
      <c r="V6" s="38">
        <f>U10</f>
        <v>-60.145439913718363</v>
      </c>
      <c r="W6" s="38">
        <f>V10+V15</f>
        <v>-60.634121613017328</v>
      </c>
      <c r="X6" s="38">
        <f>W10</f>
        <v>-60.634121613017328</v>
      </c>
      <c r="Y6" s="38">
        <f>X10</f>
        <v>-60.634121613017328</v>
      </c>
      <c r="Z6" s="135">
        <f>Y10+Y15</f>
        <v>-61.12677385112309</v>
      </c>
      <c r="AA6" s="38">
        <f>Z10</f>
        <v>-61.12677385112309</v>
      </c>
      <c r="AB6" s="38">
        <f>AA10</f>
        <v>-61.12677385112309</v>
      </c>
      <c r="AC6" s="38">
        <f>AB10+AB15</f>
        <v>-61.623428888663469</v>
      </c>
      <c r="AD6" s="38">
        <f>AC10</f>
        <v>-61.623428888663469</v>
      </c>
      <c r="AE6" s="38">
        <f>AD10</f>
        <v>-61.623428888663469</v>
      </c>
      <c r="AF6" s="38">
        <f>AE10+AE15</f>
        <v>-62.124119248383856</v>
      </c>
      <c r="AG6" s="38">
        <f>AF10</f>
        <v>-62.124119248383856</v>
      </c>
      <c r="AH6" s="38">
        <f>AG10</f>
        <v>-62.124119248383856</v>
      </c>
      <c r="AI6" s="38">
        <f>AH10+AH15</f>
        <v>-62.628877717276978</v>
      </c>
      <c r="AJ6" s="38">
        <f>AI10</f>
        <v>-62.628877717276978</v>
      </c>
      <c r="AK6" s="38">
        <f>AJ10</f>
        <v>-62.628877717276978</v>
      </c>
      <c r="AL6" s="135">
        <f>AK10+AK15</f>
        <v>-63.137737348729857</v>
      </c>
      <c r="AM6" s="38">
        <f>AL10</f>
        <v>-63.137737348729857</v>
      </c>
      <c r="AN6" s="38">
        <f>AM10</f>
        <v>-63.137737348729857</v>
      </c>
      <c r="AO6" s="38">
        <f>AN10+AN15</f>
        <v>-63.650731464688285</v>
      </c>
      <c r="AP6" s="38">
        <f>AO10</f>
        <v>-63.650731464688285</v>
      </c>
      <c r="AQ6" s="38">
        <f>AP10</f>
        <v>-63.650731464688285</v>
      </c>
      <c r="AR6" s="38">
        <f>AQ10+AQ15</f>
        <v>-64.167893657838874</v>
      </c>
      <c r="AS6" s="38">
        <f>AR10</f>
        <v>-64.167893657838874</v>
      </c>
      <c r="AT6" s="38">
        <f>AS10</f>
        <v>-64.167893657838874</v>
      </c>
      <c r="AU6" s="38">
        <f>AT10+AT15</f>
        <v>-64.689257793808821</v>
      </c>
      <c r="AV6" s="38">
        <f>AU10</f>
        <v>-64.689257793808821</v>
      </c>
      <c r="AW6" s="38" t="e">
        <f>AV10</f>
        <v>#REF!</v>
      </c>
      <c r="AX6" s="47"/>
    </row>
    <row r="7" spans="1:57" s="1" customFormat="1" ht="15.75">
      <c r="A7" s="132"/>
      <c r="B7" s="11"/>
      <c r="C7" s="11"/>
      <c r="D7" s="11"/>
      <c r="E7" s="11"/>
      <c r="F7" s="11"/>
      <c r="G7" s="11"/>
      <c r="H7" s="11"/>
      <c r="I7" s="11"/>
      <c r="J7" s="11"/>
      <c r="K7" s="11"/>
      <c r="L7" s="11"/>
      <c r="M7" s="11"/>
      <c r="AK7" s="22"/>
      <c r="AL7" s="22"/>
      <c r="AM7" s="22"/>
      <c r="AN7" s="22"/>
      <c r="AO7" s="22"/>
      <c r="AP7" s="22"/>
      <c r="AQ7" s="22"/>
      <c r="AR7" s="22"/>
      <c r="AS7" s="22"/>
      <c r="AT7" s="22"/>
      <c r="AU7" s="22"/>
      <c r="AV7" s="22"/>
      <c r="AW7" s="22"/>
      <c r="AX7" s="48"/>
      <c r="AY7" s="22"/>
      <c r="AZ7" s="22"/>
      <c r="BA7" s="22"/>
      <c r="BB7" s="22"/>
      <c r="BC7" s="22"/>
      <c r="BD7" s="22"/>
      <c r="BE7" s="22"/>
    </row>
    <row r="8" spans="1:57" s="1" customFormat="1" ht="15.75">
      <c r="A8" s="31" t="s">
        <v>20</v>
      </c>
      <c r="B8" s="88">
        <v>0</v>
      </c>
      <c r="C8" s="88">
        <v>0</v>
      </c>
      <c r="D8" s="88">
        <f>'[2]FF&amp;U Refund Calc'!$E17</f>
        <v>-4.7041384115034566</v>
      </c>
      <c r="E8" s="88">
        <f>'[2]FF&amp;U Refund Calc'!$E18</f>
        <v>-7.1519276019195237</v>
      </c>
      <c r="F8" s="88">
        <f>'[2]FF&amp;U Refund Calc'!$E19</f>
        <v>-5.9581409553427829</v>
      </c>
      <c r="G8" s="88">
        <f>'[2]FF&amp;U Refund Calc'!$E20</f>
        <v>-5.4169231126907018</v>
      </c>
      <c r="H8" s="88">
        <f>'[2]FF&amp;U Refund Calc'!$E21</f>
        <v>-6.4168767962921356</v>
      </c>
      <c r="I8" s="88">
        <f>'[2]FF&amp;U Refund Calc'!$E22</f>
        <v>-5.9876097071261789</v>
      </c>
      <c r="J8" s="88">
        <f>'[2]FF&amp;U Refund Calc'!$E23</f>
        <v>-6.1623700521294431</v>
      </c>
      <c r="K8" s="88">
        <f>'[2]FF&amp;U Refund Calc'!$E24</f>
        <v>-5.7505733841555218</v>
      </c>
      <c r="L8" s="88">
        <f>'[2]FF&amp;U Refund Calc'!$E25</f>
        <v>-4.545086329332455</v>
      </c>
      <c r="M8" s="88">
        <f>'[2]FF&amp;U Refund Calc'!$E26</f>
        <v>-5.5547310592001375</v>
      </c>
      <c r="N8" s="88">
        <v>0</v>
      </c>
      <c r="O8" s="88">
        <v>0</v>
      </c>
      <c r="P8" s="88">
        <v>0</v>
      </c>
      <c r="Q8" s="88">
        <v>0</v>
      </c>
      <c r="R8" s="88">
        <v>0</v>
      </c>
      <c r="S8" s="88">
        <v>0</v>
      </c>
      <c r="T8" s="88">
        <v>0</v>
      </c>
      <c r="U8" s="88">
        <v>0</v>
      </c>
      <c r="V8" s="88">
        <v>0</v>
      </c>
      <c r="W8" s="88">
        <v>0</v>
      </c>
      <c r="X8" s="88">
        <v>0</v>
      </c>
      <c r="Y8" s="88">
        <v>0</v>
      </c>
      <c r="Z8" s="88">
        <v>0</v>
      </c>
      <c r="AA8" s="88">
        <v>0</v>
      </c>
      <c r="AB8" s="88">
        <v>0</v>
      </c>
      <c r="AC8" s="88">
        <v>0</v>
      </c>
      <c r="AD8" s="88">
        <v>0</v>
      </c>
      <c r="AE8" s="88">
        <v>0</v>
      </c>
      <c r="AF8" s="88">
        <v>0</v>
      </c>
      <c r="AG8" s="88">
        <v>0</v>
      </c>
      <c r="AH8" s="88">
        <v>0</v>
      </c>
      <c r="AI8" s="88">
        <v>0</v>
      </c>
      <c r="AJ8" s="88">
        <v>0</v>
      </c>
      <c r="AK8" s="88">
        <v>0</v>
      </c>
      <c r="AL8" s="88">
        <v>0</v>
      </c>
      <c r="AM8" s="88">
        <v>0</v>
      </c>
      <c r="AN8" s="88">
        <v>0</v>
      </c>
      <c r="AO8" s="88">
        <v>0</v>
      </c>
      <c r="AP8" s="88">
        <v>0</v>
      </c>
      <c r="AQ8" s="88">
        <v>0</v>
      </c>
      <c r="AR8" s="88">
        <v>0</v>
      </c>
      <c r="AS8" s="88">
        <v>0</v>
      </c>
      <c r="AT8" s="88">
        <v>0</v>
      </c>
      <c r="AU8" s="88">
        <v>0</v>
      </c>
      <c r="AV8" s="16" t="e">
        <f>#REF!+#REF!</f>
        <v>#REF!</v>
      </c>
      <c r="AW8" s="16" t="e">
        <f>#REF!+#REF!</f>
        <v>#REF!</v>
      </c>
      <c r="AX8" s="97">
        <f>SUM(B8:AU8)</f>
        <v>-57.648377409692344</v>
      </c>
      <c r="AY8" s="22"/>
      <c r="AZ8" s="22"/>
      <c r="BA8" s="22"/>
      <c r="BB8" s="22"/>
      <c r="BC8" s="22"/>
      <c r="BD8" s="22"/>
      <c r="BE8" s="22"/>
    </row>
    <row r="9" spans="1:57" s="1" customFormat="1" ht="15.75">
      <c r="A9" s="31"/>
      <c r="B9" s="98"/>
      <c r="C9" s="98"/>
      <c r="D9" s="98"/>
      <c r="E9" s="98"/>
      <c r="F9" s="98"/>
      <c r="G9" s="98"/>
      <c r="H9" s="98"/>
      <c r="I9" s="98"/>
      <c r="J9" s="98"/>
      <c r="K9" s="98"/>
      <c r="L9" s="98"/>
      <c r="M9" s="98"/>
      <c r="AL9" s="22"/>
      <c r="AM9" s="22"/>
      <c r="AN9" s="22"/>
      <c r="AO9" s="22"/>
      <c r="AP9" s="22"/>
      <c r="AQ9" s="22"/>
      <c r="AR9" s="22"/>
      <c r="AS9" s="22"/>
      <c r="AT9" s="22"/>
      <c r="AU9" s="22"/>
      <c r="AV9" s="22"/>
      <c r="AW9" s="22"/>
      <c r="AX9" s="48"/>
      <c r="AY9" s="22"/>
      <c r="AZ9" s="22"/>
      <c r="BA9" s="22"/>
      <c r="BB9" s="22"/>
      <c r="BC9" s="22"/>
      <c r="BD9" s="22"/>
      <c r="BE9" s="22"/>
    </row>
    <row r="10" spans="1:57" s="1" customFormat="1" ht="15.75">
      <c r="A10" s="31" t="s">
        <v>1</v>
      </c>
      <c r="B10" s="11">
        <f t="shared" ref="B10:AW10" si="0">B6+B8</f>
        <v>0</v>
      </c>
      <c r="C10" s="11">
        <f t="shared" si="0"/>
        <v>0</v>
      </c>
      <c r="D10" s="21">
        <f t="shared" si="0"/>
        <v>-4.7041384115034566</v>
      </c>
      <c r="E10" s="21">
        <f t="shared" si="0"/>
        <v>-11.871276060953509</v>
      </c>
      <c r="F10" s="21">
        <f t="shared" si="0"/>
        <v>-17.82941701629629</v>
      </c>
      <c r="G10" s="21">
        <f t="shared" si="0"/>
        <v>-23.246340128986994</v>
      </c>
      <c r="H10" s="21">
        <f t="shared" si="0"/>
        <v>-29.909664881948657</v>
      </c>
      <c r="I10" s="21">
        <f t="shared" si="0"/>
        <v>-35.89727458907484</v>
      </c>
      <c r="J10" s="21">
        <f t="shared" si="0"/>
        <v>-42.059644641204287</v>
      </c>
      <c r="K10" s="21">
        <f t="shared" si="0"/>
        <v>-48.245626963628645</v>
      </c>
      <c r="L10" s="21">
        <f t="shared" si="0"/>
        <v>-52.790713292961101</v>
      </c>
      <c r="M10" s="21">
        <f t="shared" si="0"/>
        <v>-58.345444352161238</v>
      </c>
      <c r="N10" s="21">
        <f t="shared" si="0"/>
        <v>-58.976513473921266</v>
      </c>
      <c r="O10" s="21">
        <f t="shared" si="0"/>
        <v>-58.976513473921266</v>
      </c>
      <c r="P10" s="21">
        <f t="shared" si="0"/>
        <v>-58.976513473921266</v>
      </c>
      <c r="Q10" s="21">
        <f t="shared" si="0"/>
        <v>-59.642948076176573</v>
      </c>
      <c r="R10" s="21">
        <f t="shared" si="0"/>
        <v>-59.642948076176573</v>
      </c>
      <c r="S10" s="21">
        <f t="shared" si="0"/>
        <v>-59.642948076176573</v>
      </c>
      <c r="T10" s="21">
        <f t="shared" si="0"/>
        <v>-60.145439913718363</v>
      </c>
      <c r="U10" s="21">
        <f t="shared" si="0"/>
        <v>-60.145439913718363</v>
      </c>
      <c r="V10" s="21">
        <f t="shared" si="0"/>
        <v>-60.145439913718363</v>
      </c>
      <c r="W10" s="21">
        <f t="shared" si="0"/>
        <v>-60.634121613017328</v>
      </c>
      <c r="X10" s="21">
        <f t="shared" si="0"/>
        <v>-60.634121613017328</v>
      </c>
      <c r="Y10" s="21">
        <f t="shared" si="0"/>
        <v>-60.634121613017328</v>
      </c>
      <c r="Z10" s="21">
        <f t="shared" si="0"/>
        <v>-61.12677385112309</v>
      </c>
      <c r="AA10" s="21">
        <f t="shared" si="0"/>
        <v>-61.12677385112309</v>
      </c>
      <c r="AB10" s="21">
        <f t="shared" si="0"/>
        <v>-61.12677385112309</v>
      </c>
      <c r="AC10" s="21">
        <f t="shared" si="0"/>
        <v>-61.623428888663469</v>
      </c>
      <c r="AD10" s="21">
        <f t="shared" si="0"/>
        <v>-61.623428888663469</v>
      </c>
      <c r="AE10" s="21">
        <f t="shared" si="0"/>
        <v>-61.623428888663469</v>
      </c>
      <c r="AF10" s="21">
        <f t="shared" si="0"/>
        <v>-62.124119248383856</v>
      </c>
      <c r="AG10" s="21">
        <f t="shared" si="0"/>
        <v>-62.124119248383856</v>
      </c>
      <c r="AH10" s="21">
        <f t="shared" si="0"/>
        <v>-62.124119248383856</v>
      </c>
      <c r="AI10" s="21">
        <f t="shared" si="0"/>
        <v>-62.628877717276978</v>
      </c>
      <c r="AJ10" s="21">
        <f t="shared" si="0"/>
        <v>-62.628877717276978</v>
      </c>
      <c r="AK10" s="21">
        <f t="shared" si="0"/>
        <v>-62.628877717276978</v>
      </c>
      <c r="AL10" s="21">
        <f t="shared" si="0"/>
        <v>-63.137737348729857</v>
      </c>
      <c r="AM10" s="21">
        <f t="shared" si="0"/>
        <v>-63.137737348729857</v>
      </c>
      <c r="AN10" s="21">
        <f t="shared" si="0"/>
        <v>-63.137737348729857</v>
      </c>
      <c r="AO10" s="21">
        <f t="shared" si="0"/>
        <v>-63.650731464688285</v>
      </c>
      <c r="AP10" s="21">
        <f t="shared" si="0"/>
        <v>-63.650731464688285</v>
      </c>
      <c r="AQ10" s="21">
        <f t="shared" si="0"/>
        <v>-63.650731464688285</v>
      </c>
      <c r="AR10" s="21">
        <f t="shared" si="0"/>
        <v>-64.167893657838874</v>
      </c>
      <c r="AS10" s="21">
        <f t="shared" si="0"/>
        <v>-64.167893657838874</v>
      </c>
      <c r="AT10" s="21">
        <f t="shared" si="0"/>
        <v>-64.167893657838874</v>
      </c>
      <c r="AU10" s="21">
        <f t="shared" si="0"/>
        <v>-64.689257793808821</v>
      </c>
      <c r="AV10" s="21" t="e">
        <f t="shared" si="0"/>
        <v>#REF!</v>
      </c>
      <c r="AW10" s="21" t="e">
        <f t="shared" si="0"/>
        <v>#REF!</v>
      </c>
      <c r="AX10" s="99"/>
      <c r="AY10" s="22"/>
      <c r="AZ10" s="22"/>
      <c r="BA10" s="22"/>
      <c r="BB10" s="22"/>
      <c r="BC10" s="22"/>
      <c r="BD10" s="22"/>
      <c r="BE10" s="22"/>
    </row>
    <row r="11" spans="1:57" s="1" customFormat="1" ht="15.75">
      <c r="A11" s="31"/>
      <c r="B11" s="11"/>
      <c r="C11" s="11"/>
      <c r="D11" s="21"/>
      <c r="E11" s="21"/>
      <c r="F11" s="21"/>
      <c r="G11" s="21"/>
      <c r="H11" s="21"/>
      <c r="I11" s="21"/>
      <c r="J11" s="21"/>
      <c r="K11" s="21"/>
      <c r="L11" s="21"/>
      <c r="M11" s="21"/>
      <c r="AL11" s="22"/>
      <c r="AM11" s="22"/>
      <c r="AN11" s="22"/>
      <c r="AO11" s="22"/>
      <c r="AP11" s="22"/>
      <c r="AQ11" s="22"/>
      <c r="AR11" s="22"/>
      <c r="AS11" s="22"/>
      <c r="AT11" s="22"/>
      <c r="AU11" s="22"/>
      <c r="AV11" s="22"/>
      <c r="AW11" s="22"/>
      <c r="AX11" s="48"/>
      <c r="AY11" s="22"/>
      <c r="AZ11" s="22"/>
      <c r="BA11" s="22"/>
      <c r="BB11" s="22"/>
      <c r="BC11" s="22"/>
      <c r="BD11" s="22"/>
      <c r="BE11" s="22"/>
    </row>
    <row r="12" spans="1:57" s="1" customFormat="1" ht="15.75">
      <c r="A12" s="31" t="s">
        <v>21</v>
      </c>
      <c r="B12" s="11">
        <f t="shared" ref="B12:AW12" si="1">(B6+B10)/2</f>
        <v>0</v>
      </c>
      <c r="C12" s="11">
        <f t="shared" si="1"/>
        <v>0</v>
      </c>
      <c r="D12" s="21">
        <f t="shared" si="1"/>
        <v>-2.3520692057517283</v>
      </c>
      <c r="E12" s="21">
        <f t="shared" si="1"/>
        <v>-8.2953122599937466</v>
      </c>
      <c r="F12" s="21">
        <f t="shared" si="1"/>
        <v>-14.850346538624899</v>
      </c>
      <c r="G12" s="21">
        <f t="shared" si="1"/>
        <v>-20.537878572641642</v>
      </c>
      <c r="H12" s="21">
        <f t="shared" si="1"/>
        <v>-26.701226483802589</v>
      </c>
      <c r="I12" s="21">
        <f t="shared" si="1"/>
        <v>-32.903469735511749</v>
      </c>
      <c r="J12" s="21">
        <f t="shared" si="1"/>
        <v>-38.978459615139563</v>
      </c>
      <c r="K12" s="21">
        <f t="shared" si="1"/>
        <v>-45.370340271550887</v>
      </c>
      <c r="L12" s="21">
        <f t="shared" si="1"/>
        <v>-50.518170128294869</v>
      </c>
      <c r="M12" s="21">
        <f t="shared" si="1"/>
        <v>-55.568078822561169</v>
      </c>
      <c r="N12" s="21">
        <f t="shared" si="1"/>
        <v>-58.976513473921266</v>
      </c>
      <c r="O12" s="21">
        <f t="shared" si="1"/>
        <v>-58.976513473921266</v>
      </c>
      <c r="P12" s="21">
        <f t="shared" si="1"/>
        <v>-58.976513473921266</v>
      </c>
      <c r="Q12" s="21">
        <f t="shared" si="1"/>
        <v>-59.642948076176573</v>
      </c>
      <c r="R12" s="21">
        <f t="shared" si="1"/>
        <v>-59.642948076176573</v>
      </c>
      <c r="S12" s="21">
        <f t="shared" si="1"/>
        <v>-59.642948076176573</v>
      </c>
      <c r="T12" s="21">
        <f t="shared" si="1"/>
        <v>-60.145439913718363</v>
      </c>
      <c r="U12" s="21">
        <f t="shared" si="1"/>
        <v>-60.145439913718363</v>
      </c>
      <c r="V12" s="21">
        <f t="shared" si="1"/>
        <v>-60.145439913718363</v>
      </c>
      <c r="W12" s="21">
        <f t="shared" si="1"/>
        <v>-60.634121613017328</v>
      </c>
      <c r="X12" s="21">
        <f t="shared" si="1"/>
        <v>-60.634121613017328</v>
      </c>
      <c r="Y12" s="21">
        <f t="shared" si="1"/>
        <v>-60.634121613017328</v>
      </c>
      <c r="Z12" s="21">
        <f t="shared" si="1"/>
        <v>-61.12677385112309</v>
      </c>
      <c r="AA12" s="21">
        <f t="shared" si="1"/>
        <v>-61.12677385112309</v>
      </c>
      <c r="AB12" s="21">
        <f t="shared" si="1"/>
        <v>-61.12677385112309</v>
      </c>
      <c r="AC12" s="21">
        <f t="shared" si="1"/>
        <v>-61.623428888663469</v>
      </c>
      <c r="AD12" s="21">
        <f t="shared" si="1"/>
        <v>-61.623428888663469</v>
      </c>
      <c r="AE12" s="21">
        <f t="shared" si="1"/>
        <v>-61.623428888663469</v>
      </c>
      <c r="AF12" s="21">
        <f t="shared" si="1"/>
        <v>-62.124119248383856</v>
      </c>
      <c r="AG12" s="21">
        <f t="shared" si="1"/>
        <v>-62.124119248383856</v>
      </c>
      <c r="AH12" s="21">
        <f t="shared" si="1"/>
        <v>-62.124119248383856</v>
      </c>
      <c r="AI12" s="21">
        <f t="shared" si="1"/>
        <v>-62.628877717276978</v>
      </c>
      <c r="AJ12" s="21">
        <f t="shared" si="1"/>
        <v>-62.628877717276978</v>
      </c>
      <c r="AK12" s="21">
        <f t="shared" si="1"/>
        <v>-62.628877717276978</v>
      </c>
      <c r="AL12" s="21">
        <f t="shared" si="1"/>
        <v>-63.137737348729857</v>
      </c>
      <c r="AM12" s="21">
        <f t="shared" si="1"/>
        <v>-63.137737348729857</v>
      </c>
      <c r="AN12" s="21">
        <f t="shared" si="1"/>
        <v>-63.137737348729857</v>
      </c>
      <c r="AO12" s="21">
        <f t="shared" si="1"/>
        <v>-63.650731464688285</v>
      </c>
      <c r="AP12" s="21">
        <f t="shared" si="1"/>
        <v>-63.650731464688285</v>
      </c>
      <c r="AQ12" s="21">
        <f t="shared" si="1"/>
        <v>-63.650731464688285</v>
      </c>
      <c r="AR12" s="21">
        <f t="shared" si="1"/>
        <v>-64.167893657838874</v>
      </c>
      <c r="AS12" s="21">
        <f t="shared" si="1"/>
        <v>-64.167893657838874</v>
      </c>
      <c r="AT12" s="21">
        <f t="shared" si="1"/>
        <v>-64.167893657838874</v>
      </c>
      <c r="AU12" s="21">
        <f t="shared" si="1"/>
        <v>-64.689257793808821</v>
      </c>
      <c r="AV12" s="21" t="e">
        <f t="shared" si="1"/>
        <v>#REF!</v>
      </c>
      <c r="AW12" s="21" t="e">
        <f t="shared" si="1"/>
        <v>#REF!</v>
      </c>
      <c r="AX12" s="99"/>
      <c r="AY12" s="22"/>
      <c r="AZ12" s="22"/>
      <c r="BA12" s="22"/>
      <c r="BB12" s="22"/>
      <c r="BC12" s="22"/>
      <c r="BD12" s="22"/>
      <c r="BE12" s="22"/>
    </row>
    <row r="13" spans="1:57" s="1" customFormat="1" ht="18.75">
      <c r="A13" s="31" t="s">
        <v>22</v>
      </c>
      <c r="B13" s="100">
        <f>B24</f>
        <v>7.7600000000000002E-2</v>
      </c>
      <c r="C13" s="100">
        <f>B13</f>
        <v>7.7600000000000002E-2</v>
      </c>
      <c r="D13" s="100">
        <f>C13</f>
        <v>7.7600000000000002E-2</v>
      </c>
      <c r="E13" s="100">
        <f>B25</f>
        <v>6.7699999999999996E-2</v>
      </c>
      <c r="F13" s="100">
        <f>E13</f>
        <v>6.7699999999999996E-2</v>
      </c>
      <c r="G13" s="100">
        <f>E13</f>
        <v>6.7699999999999996E-2</v>
      </c>
      <c r="H13" s="100">
        <f>B26</f>
        <v>5.2999999999999999E-2</v>
      </c>
      <c r="I13" s="100">
        <f>H13</f>
        <v>5.2999999999999999E-2</v>
      </c>
      <c r="J13" s="100">
        <f>H13</f>
        <v>5.2999999999999999E-2</v>
      </c>
      <c r="K13" s="100">
        <f>B27</f>
        <v>0.05</v>
      </c>
      <c r="L13" s="100">
        <f>K13</f>
        <v>0.05</v>
      </c>
      <c r="M13" s="100">
        <f>K13</f>
        <v>0.05</v>
      </c>
      <c r="N13" s="39">
        <f>N24</f>
        <v>4.5199999999999997E-2</v>
      </c>
      <c r="O13" s="39">
        <f>N13</f>
        <v>4.5199999999999997E-2</v>
      </c>
      <c r="P13" s="39">
        <f>N13</f>
        <v>4.5199999999999997E-2</v>
      </c>
      <c r="Q13" s="39">
        <f>N25</f>
        <v>3.3700000000000001E-2</v>
      </c>
      <c r="R13" s="39">
        <f>Q13</f>
        <v>3.3700000000000001E-2</v>
      </c>
      <c r="S13" s="39">
        <f>Q13</f>
        <v>3.3700000000000001E-2</v>
      </c>
      <c r="T13" s="39">
        <f>N26</f>
        <v>3.2500000000000001E-2</v>
      </c>
      <c r="U13" s="39">
        <f>T13</f>
        <v>3.2500000000000001E-2</v>
      </c>
      <c r="V13" s="39">
        <f>T13</f>
        <v>3.2500000000000001E-2</v>
      </c>
      <c r="W13" s="39">
        <f>N27</f>
        <v>3.2500000000000001E-2</v>
      </c>
      <c r="X13" s="39">
        <f>W13</f>
        <v>3.2500000000000001E-2</v>
      </c>
      <c r="Y13" s="39">
        <f>W13</f>
        <v>3.2500000000000001E-2</v>
      </c>
      <c r="Z13" s="39">
        <f>Z24</f>
        <v>3.2500000000000001E-2</v>
      </c>
      <c r="AA13" s="39">
        <f>Z13</f>
        <v>3.2500000000000001E-2</v>
      </c>
      <c r="AB13" s="39">
        <f>Z13</f>
        <v>3.2500000000000001E-2</v>
      </c>
      <c r="AC13" s="39">
        <f>Z25</f>
        <v>3.2500000000000001E-2</v>
      </c>
      <c r="AD13" s="39">
        <f>AC13</f>
        <v>3.2500000000000001E-2</v>
      </c>
      <c r="AE13" s="39">
        <f>AC13</f>
        <v>3.2500000000000001E-2</v>
      </c>
      <c r="AF13" s="39">
        <f>Z26</f>
        <v>3.2500000000000001E-2</v>
      </c>
      <c r="AG13" s="39">
        <f>AF13</f>
        <v>3.2500000000000001E-2</v>
      </c>
      <c r="AH13" s="39">
        <f>AF13</f>
        <v>3.2500000000000001E-2</v>
      </c>
      <c r="AI13" s="39">
        <f>Z27</f>
        <v>3.2500000000000001E-2</v>
      </c>
      <c r="AJ13" s="39">
        <f>AI13</f>
        <v>3.2500000000000001E-2</v>
      </c>
      <c r="AK13" s="39">
        <f>AI13</f>
        <v>3.2500000000000001E-2</v>
      </c>
      <c r="AL13" s="40">
        <f>AL24</f>
        <v>3.2500000000000001E-2</v>
      </c>
      <c r="AM13" s="40">
        <f>AL24</f>
        <v>3.2500000000000001E-2</v>
      </c>
      <c r="AN13" s="40">
        <f>AL24</f>
        <v>3.2500000000000001E-2</v>
      </c>
      <c r="AO13" s="40">
        <f>AL25</f>
        <v>3.2500000000000001E-2</v>
      </c>
      <c r="AP13" s="40">
        <f>AL25</f>
        <v>3.2500000000000001E-2</v>
      </c>
      <c r="AQ13" s="40">
        <f>AL25</f>
        <v>3.2500000000000001E-2</v>
      </c>
      <c r="AR13" s="40">
        <f>AL26</f>
        <v>3.2500000000000001E-2</v>
      </c>
      <c r="AS13" s="40">
        <f>AL26</f>
        <v>3.2500000000000001E-2</v>
      </c>
      <c r="AT13" s="40">
        <f>AL26</f>
        <v>3.2500000000000001E-2</v>
      </c>
      <c r="AU13" s="40">
        <f>AL27</f>
        <v>3.2500000000000001E-2</v>
      </c>
      <c r="AV13" s="40">
        <f>AL27</f>
        <v>3.2500000000000001E-2</v>
      </c>
      <c r="AW13" s="40">
        <f>AL27</f>
        <v>3.2500000000000001E-2</v>
      </c>
      <c r="AX13" s="101"/>
      <c r="AY13" s="22"/>
      <c r="AZ13" s="22"/>
      <c r="BA13" s="22"/>
      <c r="BB13" s="22"/>
      <c r="BC13" s="22"/>
      <c r="BD13" s="22"/>
      <c r="BE13" s="22"/>
    </row>
    <row r="14" spans="1:57" s="1" customFormat="1" ht="15.75">
      <c r="A14" s="31" t="s">
        <v>12</v>
      </c>
      <c r="B14" s="14">
        <f t="shared" ref="B14:AJ14" si="2">+B12*B13/12</f>
        <v>0</v>
      </c>
      <c r="C14" s="14">
        <f t="shared" si="2"/>
        <v>0</v>
      </c>
      <c r="D14" s="15">
        <f t="shared" si="2"/>
        <v>-1.5210047530527843E-2</v>
      </c>
      <c r="E14" s="15">
        <f t="shared" si="2"/>
        <v>-4.6799386666798053E-2</v>
      </c>
      <c r="F14" s="15">
        <f t="shared" si="2"/>
        <v>-8.37807050554088E-2</v>
      </c>
      <c r="G14" s="15">
        <f t="shared" si="2"/>
        <v>-0.11586786494731992</v>
      </c>
      <c r="H14" s="15">
        <f t="shared" si="2"/>
        <v>-0.11793041697012811</v>
      </c>
      <c r="I14" s="15">
        <f t="shared" si="2"/>
        <v>-0.14532365799851021</v>
      </c>
      <c r="J14" s="15">
        <f t="shared" si="2"/>
        <v>-0.17215486330019972</v>
      </c>
      <c r="K14" s="15">
        <f t="shared" si="2"/>
        <v>-0.18904308446479537</v>
      </c>
      <c r="L14" s="15">
        <f t="shared" si="2"/>
        <v>-0.21049237553456199</v>
      </c>
      <c r="M14" s="15">
        <f t="shared" si="2"/>
        <v>-0.23153366176067156</v>
      </c>
      <c r="N14" s="15">
        <f t="shared" si="2"/>
        <v>-0.22214486741843675</v>
      </c>
      <c r="O14" s="15">
        <f t="shared" si="2"/>
        <v>-0.22214486741843675</v>
      </c>
      <c r="P14" s="15">
        <f t="shared" si="2"/>
        <v>-0.22214486741843675</v>
      </c>
      <c r="Q14" s="15">
        <f t="shared" si="2"/>
        <v>-0.16749727918059587</v>
      </c>
      <c r="R14" s="15">
        <f t="shared" si="2"/>
        <v>-0.16749727918059587</v>
      </c>
      <c r="S14" s="15">
        <f t="shared" si="2"/>
        <v>-0.16749727918059587</v>
      </c>
      <c r="T14" s="15">
        <f t="shared" si="2"/>
        <v>-0.16289389976632057</v>
      </c>
      <c r="U14" s="15">
        <f t="shared" si="2"/>
        <v>-0.16289389976632057</v>
      </c>
      <c r="V14" s="15">
        <f t="shared" si="2"/>
        <v>-0.16289389976632057</v>
      </c>
      <c r="W14" s="15">
        <f t="shared" si="2"/>
        <v>-0.16421741270192194</v>
      </c>
      <c r="X14" s="15">
        <f t="shared" si="2"/>
        <v>-0.16421741270192194</v>
      </c>
      <c r="Y14" s="15">
        <f t="shared" si="2"/>
        <v>-0.16421741270192194</v>
      </c>
      <c r="Z14" s="15">
        <f t="shared" si="2"/>
        <v>-0.16555167918012503</v>
      </c>
      <c r="AA14" s="15">
        <f t="shared" si="2"/>
        <v>-0.16555167918012503</v>
      </c>
      <c r="AB14" s="15">
        <f t="shared" si="2"/>
        <v>-0.16555167918012503</v>
      </c>
      <c r="AC14" s="15">
        <f t="shared" si="2"/>
        <v>-0.16689678657346355</v>
      </c>
      <c r="AD14" s="15">
        <f t="shared" si="2"/>
        <v>-0.16689678657346355</v>
      </c>
      <c r="AE14" s="15">
        <f t="shared" si="2"/>
        <v>-0.16689678657346355</v>
      </c>
      <c r="AF14" s="15">
        <f t="shared" si="2"/>
        <v>-0.16825282296437294</v>
      </c>
      <c r="AG14" s="15">
        <f t="shared" si="2"/>
        <v>-0.16825282296437294</v>
      </c>
      <c r="AH14" s="15">
        <f t="shared" si="2"/>
        <v>-0.16825282296437294</v>
      </c>
      <c r="AI14" s="15">
        <f t="shared" si="2"/>
        <v>-0.1696198771509585</v>
      </c>
      <c r="AJ14" s="15">
        <f t="shared" si="2"/>
        <v>-0.1696198771509585</v>
      </c>
      <c r="AK14" s="15">
        <f>+AK12*AK13/12</f>
        <v>-0.1696198771509585</v>
      </c>
      <c r="AL14" s="26">
        <f>+AL12*AL13/12</f>
        <v>-0.17099803865281005</v>
      </c>
      <c r="AM14" s="26">
        <f t="shared" ref="AM14:AW14" si="3">+AM12*AM13/12</f>
        <v>-0.17099803865281005</v>
      </c>
      <c r="AN14" s="26">
        <f t="shared" si="3"/>
        <v>-0.17099803865281005</v>
      </c>
      <c r="AO14" s="26">
        <f t="shared" si="3"/>
        <v>-0.17238739771686409</v>
      </c>
      <c r="AP14" s="26">
        <f t="shared" si="3"/>
        <v>-0.17238739771686409</v>
      </c>
      <c r="AQ14" s="26">
        <f t="shared" si="3"/>
        <v>-0.17238739771686409</v>
      </c>
      <c r="AR14" s="26">
        <f t="shared" si="3"/>
        <v>-0.17378804532331363</v>
      </c>
      <c r="AS14" s="26">
        <f t="shared" si="3"/>
        <v>-0.17378804532331363</v>
      </c>
      <c r="AT14" s="26">
        <f t="shared" si="3"/>
        <v>-0.17378804532331363</v>
      </c>
      <c r="AU14" s="26">
        <f t="shared" si="3"/>
        <v>-0.17520007319156558</v>
      </c>
      <c r="AV14" s="26" t="e">
        <f t="shared" si="3"/>
        <v>#REF!</v>
      </c>
      <c r="AW14" s="26" t="e">
        <f t="shared" si="3"/>
        <v>#REF!</v>
      </c>
      <c r="AX14" s="102">
        <f>SUM(B14:AU14)</f>
        <v>-7.2160804573080384</v>
      </c>
      <c r="AY14" s="22"/>
      <c r="AZ14" s="22"/>
      <c r="BA14" s="22"/>
      <c r="BB14" s="22"/>
      <c r="BC14" s="22"/>
      <c r="BD14" s="22"/>
      <c r="BE14" s="22"/>
    </row>
    <row r="15" spans="1:57" s="1" customFormat="1" ht="15.75">
      <c r="A15" s="31" t="s">
        <v>23</v>
      </c>
      <c r="B15" s="21"/>
      <c r="C15" s="21"/>
      <c r="D15" s="103">
        <f>SUM(B14:D14)</f>
        <v>-1.5210047530527843E-2</v>
      </c>
      <c r="E15" s="103"/>
      <c r="F15" s="103"/>
      <c r="G15" s="103">
        <f>SUM(E14:G14)</f>
        <v>-0.24644795666952679</v>
      </c>
      <c r="H15" s="103"/>
      <c r="I15" s="103"/>
      <c r="J15" s="103">
        <f>SUM(H14:J14)</f>
        <v>-0.43540893826883809</v>
      </c>
      <c r="K15" s="11"/>
      <c r="L15" s="11"/>
      <c r="M15" s="104">
        <f>SUM(K14:M14)</f>
        <v>-0.63106912176002894</v>
      </c>
      <c r="N15" s="12"/>
      <c r="P15" s="24">
        <f>SUM(N14:P14)</f>
        <v>-0.66643460225531026</v>
      </c>
      <c r="S15" s="24">
        <f>SUM(Q14:S14)</f>
        <v>-0.50249183754178761</v>
      </c>
      <c r="V15" s="24">
        <f>SUM(T14:V14)</f>
        <v>-0.48868169929896171</v>
      </c>
      <c r="Y15" s="24">
        <f>SUM(W14:Y14)</f>
        <v>-0.49265223810576586</v>
      </c>
      <c r="Z15" s="12"/>
      <c r="AB15" s="24">
        <f>SUM(Z14:AB14)</f>
        <v>-0.4966550375403751</v>
      </c>
      <c r="AE15" s="24">
        <f>SUM(AC14:AE14)</f>
        <v>-0.50069035972039067</v>
      </c>
      <c r="AH15" s="24">
        <f>SUM(AF14:AH14)</f>
        <v>-0.50475846889311882</v>
      </c>
      <c r="AK15" s="24">
        <f>SUM(AI14:AK14)</f>
        <v>-0.50885963145287549</v>
      </c>
      <c r="AL15" s="27"/>
      <c r="AM15" s="22"/>
      <c r="AN15" s="21">
        <f>SUM(AL14:AN14)</f>
        <v>-0.51299411595843014</v>
      </c>
      <c r="AO15" s="22"/>
      <c r="AP15" s="22"/>
      <c r="AQ15" s="21">
        <f>SUM(AO14:AQ14)</f>
        <v>-0.51716219315059231</v>
      </c>
      <c r="AR15" s="22"/>
      <c r="AS15" s="22"/>
      <c r="AT15" s="21">
        <f>SUM(AR14:AT14)</f>
        <v>-0.52136413596994091</v>
      </c>
      <c r="AU15" s="21">
        <f>AU14</f>
        <v>-0.17520007319156558</v>
      </c>
      <c r="AV15" s="22"/>
      <c r="AW15" s="21" t="e">
        <f>SUM(AU14:AW14)</f>
        <v>#REF!</v>
      </c>
      <c r="AX15" s="99">
        <f>SUM(B15:AU15)</f>
        <v>-7.2160804573080375</v>
      </c>
      <c r="AY15" s="22"/>
      <c r="AZ15" s="22"/>
      <c r="BA15" s="22"/>
      <c r="BB15" s="22"/>
      <c r="BC15" s="22"/>
      <c r="BD15" s="22"/>
      <c r="BE15" s="22"/>
    </row>
    <row r="16" spans="1:57" s="1" customFormat="1" ht="15.75">
      <c r="A16" s="31" t="s">
        <v>27</v>
      </c>
      <c r="B16" s="21"/>
      <c r="C16" s="105"/>
      <c r="D16" s="14">
        <f>D10</f>
        <v>-4.7041384115034566</v>
      </c>
      <c r="E16" s="14">
        <f>E10</f>
        <v>-11.871276060953509</v>
      </c>
      <c r="F16" s="14">
        <f t="shared" ref="F16:AK16" si="4">F10</f>
        <v>-17.82941701629629</v>
      </c>
      <c r="G16" s="14">
        <f t="shared" si="4"/>
        <v>-23.246340128986994</v>
      </c>
      <c r="H16" s="14">
        <f t="shared" si="4"/>
        <v>-29.909664881948657</v>
      </c>
      <c r="I16" s="14">
        <f t="shared" si="4"/>
        <v>-35.89727458907484</v>
      </c>
      <c r="J16" s="14">
        <f t="shared" si="4"/>
        <v>-42.059644641204287</v>
      </c>
      <c r="K16" s="14">
        <f t="shared" si="4"/>
        <v>-48.245626963628645</v>
      </c>
      <c r="L16" s="14">
        <f t="shared" si="4"/>
        <v>-52.790713292961101</v>
      </c>
      <c r="M16" s="14">
        <f t="shared" si="4"/>
        <v>-58.345444352161238</v>
      </c>
      <c r="N16" s="14">
        <f t="shared" si="4"/>
        <v>-58.976513473921266</v>
      </c>
      <c r="O16" s="14">
        <f t="shared" si="4"/>
        <v>-58.976513473921266</v>
      </c>
      <c r="P16" s="14">
        <f t="shared" si="4"/>
        <v>-58.976513473921266</v>
      </c>
      <c r="Q16" s="14">
        <f t="shared" si="4"/>
        <v>-59.642948076176573</v>
      </c>
      <c r="R16" s="14">
        <f t="shared" si="4"/>
        <v>-59.642948076176573</v>
      </c>
      <c r="S16" s="14">
        <f t="shared" si="4"/>
        <v>-59.642948076176573</v>
      </c>
      <c r="T16" s="14">
        <f t="shared" si="4"/>
        <v>-60.145439913718363</v>
      </c>
      <c r="U16" s="14">
        <f t="shared" si="4"/>
        <v>-60.145439913718363</v>
      </c>
      <c r="V16" s="14">
        <f t="shared" si="4"/>
        <v>-60.145439913718363</v>
      </c>
      <c r="W16" s="14">
        <f t="shared" si="4"/>
        <v>-60.634121613017328</v>
      </c>
      <c r="X16" s="14">
        <f t="shared" si="4"/>
        <v>-60.634121613017328</v>
      </c>
      <c r="Y16" s="14">
        <f t="shared" si="4"/>
        <v>-60.634121613017328</v>
      </c>
      <c r="Z16" s="14">
        <f t="shared" si="4"/>
        <v>-61.12677385112309</v>
      </c>
      <c r="AA16" s="14">
        <f t="shared" si="4"/>
        <v>-61.12677385112309</v>
      </c>
      <c r="AB16" s="14">
        <f t="shared" si="4"/>
        <v>-61.12677385112309</v>
      </c>
      <c r="AC16" s="14">
        <f t="shared" si="4"/>
        <v>-61.623428888663469</v>
      </c>
      <c r="AD16" s="14">
        <f t="shared" si="4"/>
        <v>-61.623428888663469</v>
      </c>
      <c r="AE16" s="14">
        <f t="shared" si="4"/>
        <v>-61.623428888663469</v>
      </c>
      <c r="AF16" s="14">
        <f t="shared" si="4"/>
        <v>-62.124119248383856</v>
      </c>
      <c r="AG16" s="14">
        <f t="shared" si="4"/>
        <v>-62.124119248383856</v>
      </c>
      <c r="AH16" s="14">
        <f t="shared" si="4"/>
        <v>-62.124119248383856</v>
      </c>
      <c r="AI16" s="14">
        <f t="shared" si="4"/>
        <v>-62.628877717276978</v>
      </c>
      <c r="AJ16" s="14">
        <f t="shared" si="4"/>
        <v>-62.628877717276978</v>
      </c>
      <c r="AK16" s="14">
        <f t="shared" si="4"/>
        <v>-62.628877717276978</v>
      </c>
      <c r="AL16" s="28">
        <f>AL10</f>
        <v>-63.137737348729857</v>
      </c>
      <c r="AM16" s="28">
        <f>AM10</f>
        <v>-63.137737348729857</v>
      </c>
      <c r="AN16" s="28">
        <f>AN10</f>
        <v>-63.137737348729857</v>
      </c>
      <c r="AO16" s="28">
        <f>AO10</f>
        <v>-63.650731464688285</v>
      </c>
      <c r="AP16" s="28">
        <f t="shared" ref="AP16:AW16" si="5">AP10</f>
        <v>-63.650731464688285</v>
      </c>
      <c r="AQ16" s="28">
        <f t="shared" si="5"/>
        <v>-63.650731464688285</v>
      </c>
      <c r="AR16" s="28">
        <f t="shared" si="5"/>
        <v>-64.167893657838874</v>
      </c>
      <c r="AS16" s="28">
        <f t="shared" si="5"/>
        <v>-64.167893657838874</v>
      </c>
      <c r="AT16" s="28">
        <f>AT10</f>
        <v>-64.167893657838874</v>
      </c>
      <c r="AU16" s="28">
        <f>AU10</f>
        <v>-64.689257793808821</v>
      </c>
      <c r="AV16" s="28" t="e">
        <f t="shared" si="5"/>
        <v>#REF!</v>
      </c>
      <c r="AW16" s="28" t="e">
        <f t="shared" si="5"/>
        <v>#REF!</v>
      </c>
      <c r="AX16" s="106"/>
      <c r="AY16" s="22"/>
      <c r="AZ16" s="22"/>
      <c r="BA16" s="22"/>
      <c r="BB16" s="22"/>
      <c r="BC16" s="22"/>
      <c r="BD16" s="22"/>
      <c r="BE16" s="22"/>
    </row>
    <row r="17" spans="1:57" s="1" customFormat="1" ht="15.75">
      <c r="A17" s="31" t="s">
        <v>28</v>
      </c>
      <c r="B17" s="107"/>
      <c r="C17" s="107"/>
      <c r="D17" s="11">
        <f>SUM(D15:D16)</f>
        <v>-4.7193484590339843</v>
      </c>
      <c r="E17" s="11">
        <f t="shared" ref="E17:AW17" si="6">SUM(E15:E16)</f>
        <v>-11.871276060953509</v>
      </c>
      <c r="F17" s="11">
        <f t="shared" si="6"/>
        <v>-17.82941701629629</v>
      </c>
      <c r="G17" s="11">
        <f t="shared" si="6"/>
        <v>-23.492788085656521</v>
      </c>
      <c r="H17" s="11">
        <f t="shared" si="6"/>
        <v>-29.909664881948657</v>
      </c>
      <c r="I17" s="11">
        <f t="shared" si="6"/>
        <v>-35.89727458907484</v>
      </c>
      <c r="J17" s="11">
        <f t="shared" si="6"/>
        <v>-42.495053579473122</v>
      </c>
      <c r="K17" s="11">
        <f t="shared" si="6"/>
        <v>-48.245626963628645</v>
      </c>
      <c r="L17" s="11">
        <f t="shared" si="6"/>
        <v>-52.790713292961101</v>
      </c>
      <c r="M17" s="11">
        <f t="shared" si="6"/>
        <v>-58.976513473921266</v>
      </c>
      <c r="N17" s="11">
        <f t="shared" si="6"/>
        <v>-58.976513473921266</v>
      </c>
      <c r="O17" s="11">
        <f t="shared" si="6"/>
        <v>-58.976513473921266</v>
      </c>
      <c r="P17" s="11">
        <f t="shared" si="6"/>
        <v>-59.642948076176573</v>
      </c>
      <c r="Q17" s="11">
        <f t="shared" si="6"/>
        <v>-59.642948076176573</v>
      </c>
      <c r="R17" s="11">
        <f t="shared" si="6"/>
        <v>-59.642948076176573</v>
      </c>
      <c r="S17" s="11">
        <f t="shared" si="6"/>
        <v>-60.145439913718363</v>
      </c>
      <c r="T17" s="11">
        <f t="shared" si="6"/>
        <v>-60.145439913718363</v>
      </c>
      <c r="U17" s="11">
        <f t="shared" si="6"/>
        <v>-60.145439913718363</v>
      </c>
      <c r="V17" s="11">
        <f t="shared" si="6"/>
        <v>-60.634121613017328</v>
      </c>
      <c r="W17" s="11">
        <f t="shared" si="6"/>
        <v>-60.634121613017328</v>
      </c>
      <c r="X17" s="11">
        <f t="shared" si="6"/>
        <v>-60.634121613017328</v>
      </c>
      <c r="Y17" s="11">
        <f t="shared" si="6"/>
        <v>-61.12677385112309</v>
      </c>
      <c r="Z17" s="11">
        <f t="shared" si="6"/>
        <v>-61.12677385112309</v>
      </c>
      <c r="AA17" s="11">
        <f t="shared" si="6"/>
        <v>-61.12677385112309</v>
      </c>
      <c r="AB17" s="11">
        <f t="shared" si="6"/>
        <v>-61.623428888663469</v>
      </c>
      <c r="AC17" s="11">
        <f t="shared" si="6"/>
        <v>-61.623428888663469</v>
      </c>
      <c r="AD17" s="11">
        <f t="shared" si="6"/>
        <v>-61.623428888663469</v>
      </c>
      <c r="AE17" s="11">
        <f t="shared" si="6"/>
        <v>-62.124119248383856</v>
      </c>
      <c r="AF17" s="11">
        <f t="shared" si="6"/>
        <v>-62.124119248383856</v>
      </c>
      <c r="AG17" s="11">
        <f t="shared" si="6"/>
        <v>-62.124119248383856</v>
      </c>
      <c r="AH17" s="11">
        <f t="shared" si="6"/>
        <v>-62.628877717276978</v>
      </c>
      <c r="AI17" s="11">
        <f t="shared" si="6"/>
        <v>-62.628877717276978</v>
      </c>
      <c r="AJ17" s="11">
        <f t="shared" si="6"/>
        <v>-62.628877717276978</v>
      </c>
      <c r="AK17" s="11">
        <f t="shared" si="6"/>
        <v>-63.137737348729857</v>
      </c>
      <c r="AL17" s="16">
        <f t="shared" si="6"/>
        <v>-63.137737348729857</v>
      </c>
      <c r="AM17" s="16">
        <f t="shared" si="6"/>
        <v>-63.137737348729857</v>
      </c>
      <c r="AN17" s="16">
        <f t="shared" si="6"/>
        <v>-63.650731464688285</v>
      </c>
      <c r="AO17" s="16">
        <f t="shared" si="6"/>
        <v>-63.650731464688285</v>
      </c>
      <c r="AP17" s="16">
        <f t="shared" si="6"/>
        <v>-63.650731464688285</v>
      </c>
      <c r="AQ17" s="16">
        <f t="shared" si="6"/>
        <v>-64.167893657838874</v>
      </c>
      <c r="AR17" s="16">
        <f t="shared" si="6"/>
        <v>-64.167893657838874</v>
      </c>
      <c r="AS17" s="16">
        <f t="shared" si="6"/>
        <v>-64.167893657838874</v>
      </c>
      <c r="AT17" s="16">
        <f>SUM(AT15:AT16)</f>
        <v>-64.689257793808821</v>
      </c>
      <c r="AU17" s="16">
        <f>SUM(AU15:AU16)</f>
        <v>-64.864457867000382</v>
      </c>
      <c r="AV17" s="16" t="e">
        <f t="shared" si="6"/>
        <v>#REF!</v>
      </c>
      <c r="AW17" s="16" t="e">
        <f t="shared" si="6"/>
        <v>#REF!</v>
      </c>
      <c r="AX17" s="97">
        <f>AX8+AX14</f>
        <v>-64.864457867000382</v>
      </c>
      <c r="AY17" s="22"/>
      <c r="AZ17" s="22"/>
      <c r="BA17" s="22"/>
      <c r="BB17" s="22"/>
      <c r="BC17" s="22"/>
      <c r="BD17" s="22"/>
      <c r="BE17" s="22"/>
    </row>
    <row r="18" spans="1:57">
      <c r="B18" s="108"/>
      <c r="C18" s="108"/>
      <c r="D18" s="109"/>
      <c r="E18" s="110"/>
      <c r="F18" s="111"/>
      <c r="G18" s="109"/>
      <c r="AL18" s="23"/>
      <c r="AM18" s="23"/>
      <c r="AN18" s="23"/>
      <c r="AO18" s="23"/>
      <c r="AP18" s="23"/>
      <c r="AQ18" s="23"/>
      <c r="AR18" s="23"/>
      <c r="AS18" s="23"/>
      <c r="AT18" s="23"/>
      <c r="AU18" s="23"/>
      <c r="AV18" s="23"/>
      <c r="AW18" s="23"/>
      <c r="AX18" s="23"/>
      <c r="AY18" s="23"/>
      <c r="AZ18" s="23"/>
      <c r="BA18" s="23"/>
      <c r="BB18" s="23"/>
      <c r="BC18" s="23"/>
      <c r="BD18" s="23"/>
      <c r="BE18" s="23"/>
    </row>
    <row r="19" spans="1:57" ht="15">
      <c r="A19" s="36"/>
      <c r="B19" s="7"/>
      <c r="C19" s="7"/>
      <c r="D19" s="109"/>
      <c r="E19" s="109"/>
    </row>
    <row r="20" spans="1:57" s="10" customFormat="1" ht="16.5">
      <c r="A20" s="17" t="s">
        <v>24</v>
      </c>
      <c r="B20" s="17"/>
      <c r="C20" s="17"/>
      <c r="D20" s="17"/>
      <c r="E20" s="17"/>
      <c r="F20" s="17"/>
      <c r="G20" s="17"/>
      <c r="H20" s="17"/>
      <c r="I20" s="17"/>
      <c r="J20" s="17"/>
      <c r="K20" s="17"/>
      <c r="L20" s="17"/>
      <c r="M20" s="17"/>
      <c r="N20" s="17"/>
      <c r="AL20" s="25"/>
    </row>
    <row r="21" spans="1:57" s="10" customFormat="1" ht="15">
      <c r="A21" s="18" t="s">
        <v>17</v>
      </c>
      <c r="B21" s="18"/>
      <c r="C21" s="18"/>
      <c r="D21" s="113"/>
      <c r="E21" s="113"/>
      <c r="F21" s="113"/>
    </row>
    <row r="22" spans="1:57" s="2" customFormat="1" ht="16.5">
      <c r="A22" s="30" t="s">
        <v>25</v>
      </c>
      <c r="B22" s="30"/>
      <c r="C22" s="30"/>
      <c r="D22" s="30"/>
      <c r="E22" s="30"/>
      <c r="F22" s="30"/>
      <c r="G22" s="30"/>
      <c r="H22" s="30"/>
      <c r="I22" s="30"/>
      <c r="J22" s="30"/>
      <c r="K22" s="30"/>
      <c r="L22" s="30"/>
      <c r="M22" s="30"/>
      <c r="N22" s="30"/>
    </row>
    <row r="23" spans="1:57" ht="18">
      <c r="A23" s="6"/>
      <c r="B23" s="3">
        <v>2008</v>
      </c>
      <c r="C23" s="114"/>
      <c r="D23" s="114"/>
      <c r="E23" s="114"/>
      <c r="F23" s="114"/>
      <c r="N23" s="3">
        <v>2009</v>
      </c>
      <c r="Z23" s="3">
        <v>2010</v>
      </c>
      <c r="AL23" s="3">
        <v>2011</v>
      </c>
    </row>
    <row r="24" spans="1:57">
      <c r="A24" s="4" t="s">
        <v>13</v>
      </c>
      <c r="B24" s="5">
        <v>7.7600000000000002E-2</v>
      </c>
      <c r="N24" s="5">
        <v>4.5199999999999997E-2</v>
      </c>
      <c r="Z24" s="5">
        <v>3.2500000000000001E-2</v>
      </c>
      <c r="AL24" s="29">
        <v>3.2500000000000001E-2</v>
      </c>
    </row>
    <row r="25" spans="1:57">
      <c r="A25" s="4" t="s">
        <v>14</v>
      </c>
      <c r="B25" s="5">
        <v>6.7699999999999996E-2</v>
      </c>
      <c r="N25" s="5">
        <v>3.3700000000000001E-2</v>
      </c>
      <c r="Z25" s="5">
        <v>3.2500000000000001E-2</v>
      </c>
      <c r="AL25" s="29">
        <v>3.2500000000000001E-2</v>
      </c>
    </row>
    <row r="26" spans="1:57">
      <c r="A26" s="4" t="s">
        <v>15</v>
      </c>
      <c r="B26" s="5">
        <v>5.2999999999999999E-2</v>
      </c>
      <c r="N26" s="5">
        <v>3.2500000000000001E-2</v>
      </c>
      <c r="Z26" s="5">
        <v>3.2500000000000001E-2</v>
      </c>
      <c r="AL26" s="29">
        <v>3.2500000000000001E-2</v>
      </c>
    </row>
    <row r="27" spans="1:57">
      <c r="A27" s="4" t="s">
        <v>16</v>
      </c>
      <c r="B27" s="5">
        <v>0.05</v>
      </c>
      <c r="N27" s="5">
        <v>3.2500000000000001E-2</v>
      </c>
      <c r="Z27" s="5">
        <v>3.2500000000000001E-2</v>
      </c>
      <c r="AL27" s="29">
        <v>3.2500000000000001E-2</v>
      </c>
    </row>
    <row r="28" spans="1:57">
      <c r="A28" s="4"/>
      <c r="B28" s="5"/>
      <c r="N28" s="5"/>
      <c r="Z28" s="5"/>
    </row>
  </sheetData>
  <mergeCells count="4">
    <mergeCell ref="B2:M2"/>
    <mergeCell ref="N2:Y2"/>
    <mergeCell ref="Z2:AK2"/>
    <mergeCell ref="AL2:AW2"/>
  </mergeCells>
  <hyperlinks>
    <hyperlink ref="A21" r:id="rId1"/>
  </hyperlinks>
  <pageMargins left="0.7" right="0.7" top="0.75" bottom="0.75" header="0.3" footer="0.3"/>
  <pageSetup scale="46" fitToWidth="3" orientation="landscape" verticalDpi="0" r:id="rId2"/>
  <headerFooter>
    <oddHeader>&amp;RAttachment 4
WP-Schedule 3
2008-2010 Retail Refund Adjustment
Page &amp;P of &amp;N</oddHeader>
  </headerFooter>
  <colBreaks count="3" manualBreakCount="3">
    <brk id="13" max="27" man="1"/>
    <brk id="25" max="27" man="1"/>
    <brk id="37"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Normal="100" zoomScaleSheetLayoutView="100" workbookViewId="0">
      <selection activeCell="E32" sqref="E32"/>
    </sheetView>
  </sheetViews>
  <sheetFormatPr defaultRowHeight="12.75"/>
  <cols>
    <col min="1" max="1" width="4.42578125" bestFit="1" customWidth="1"/>
    <col min="2" max="2" width="25.5703125" customWidth="1"/>
    <col min="3" max="5" width="15" customWidth="1"/>
    <col min="6" max="6" width="2" customWidth="1"/>
    <col min="7" max="7" width="4.42578125" customWidth="1"/>
    <col min="8" max="8" width="25.5703125" customWidth="1"/>
    <col min="9" max="9" width="15" customWidth="1"/>
    <col min="10" max="10" width="14.85546875" customWidth="1"/>
    <col min="11" max="11" width="15" customWidth="1"/>
  </cols>
  <sheetData>
    <row r="1" spans="1:15" ht="12.75" customHeight="1">
      <c r="A1" s="142" t="s">
        <v>53</v>
      </c>
      <c r="B1" s="142"/>
      <c r="C1" s="142"/>
      <c r="D1" s="142"/>
      <c r="E1" s="142"/>
      <c r="F1" s="87"/>
      <c r="G1" s="142" t="s">
        <v>54</v>
      </c>
      <c r="H1" s="142"/>
      <c r="I1" s="142"/>
      <c r="J1" s="142"/>
      <c r="K1" s="142"/>
    </row>
    <row r="2" spans="1:15" ht="12.75" customHeight="1">
      <c r="A2" s="142"/>
      <c r="B2" s="142"/>
      <c r="C2" s="142"/>
      <c r="D2" s="142"/>
      <c r="E2" s="142"/>
      <c r="F2" s="87"/>
      <c r="G2" s="142"/>
      <c r="H2" s="142"/>
      <c r="I2" s="142"/>
      <c r="J2" s="142"/>
      <c r="K2" s="142"/>
    </row>
    <row r="4" spans="1:15">
      <c r="A4" s="138" t="s">
        <v>65</v>
      </c>
      <c r="B4" s="138"/>
      <c r="C4" s="138"/>
      <c r="D4" s="138"/>
      <c r="E4" s="138"/>
      <c r="G4" s="138" t="s">
        <v>65</v>
      </c>
      <c r="H4" s="138"/>
      <c r="I4" s="138"/>
      <c r="J4" s="138"/>
      <c r="K4" s="138"/>
    </row>
    <row r="5" spans="1:15">
      <c r="A5" s="151" t="s">
        <v>66</v>
      </c>
      <c r="B5" s="138"/>
      <c r="C5" s="138"/>
      <c r="D5" s="138"/>
      <c r="E5" s="138"/>
      <c r="G5" s="151" t="s">
        <v>66</v>
      </c>
      <c r="H5" s="138"/>
      <c r="I5" s="138"/>
      <c r="J5" s="138"/>
      <c r="K5" s="138"/>
    </row>
    <row r="6" spans="1:15" ht="51">
      <c r="A6" s="57" t="s">
        <v>39</v>
      </c>
      <c r="B6" s="55" t="s">
        <v>30</v>
      </c>
      <c r="C6" s="63" t="s">
        <v>47</v>
      </c>
      <c r="D6" s="63" t="s">
        <v>48</v>
      </c>
      <c r="E6" s="63" t="s">
        <v>42</v>
      </c>
      <c r="G6" s="80" t="s">
        <v>39</v>
      </c>
      <c r="H6" s="55" t="s">
        <v>30</v>
      </c>
      <c r="I6" s="63" t="s">
        <v>50</v>
      </c>
      <c r="J6" s="63" t="s">
        <v>49</v>
      </c>
      <c r="K6" s="63" t="s">
        <v>42</v>
      </c>
      <c r="O6" s="94"/>
    </row>
    <row r="7" spans="1:15" ht="40.5" customHeight="1">
      <c r="A7" s="92">
        <v>1</v>
      </c>
      <c r="B7" s="54" t="s">
        <v>32</v>
      </c>
      <c r="C7" s="53">
        <v>45891.542388457412</v>
      </c>
      <c r="D7" s="53">
        <v>40970.759769455501</v>
      </c>
      <c r="E7" s="52"/>
      <c r="G7" s="51">
        <v>1</v>
      </c>
      <c r="H7" s="54" t="s">
        <v>32</v>
      </c>
      <c r="I7" s="53">
        <v>37640.311434907206</v>
      </c>
      <c r="J7" s="53">
        <v>33722.50439666726</v>
      </c>
      <c r="K7" s="52"/>
    </row>
    <row r="8" spans="1:15">
      <c r="A8" s="92">
        <v>2</v>
      </c>
      <c r="B8" s="52" t="s">
        <v>33</v>
      </c>
      <c r="C8" s="86">
        <v>1.0113064056147731</v>
      </c>
      <c r="D8" s="86">
        <v>1.0113064056147731</v>
      </c>
      <c r="E8" s="52"/>
      <c r="G8" s="51">
        <v>2</v>
      </c>
      <c r="H8" s="52" t="s">
        <v>33</v>
      </c>
      <c r="I8" s="86">
        <v>1.0115928541080785</v>
      </c>
      <c r="J8" s="86">
        <v>1.0115928541080785</v>
      </c>
      <c r="K8" s="52"/>
    </row>
    <row r="9" spans="1:15" ht="25.5">
      <c r="A9" s="92">
        <v>3</v>
      </c>
      <c r="B9" s="54" t="s">
        <v>34</v>
      </c>
      <c r="C9" s="53">
        <v>46410.410780988866</v>
      </c>
      <c r="D9" s="53">
        <v>41433.991797754396</v>
      </c>
      <c r="E9" s="52"/>
      <c r="G9" s="51">
        <v>3</v>
      </c>
      <c r="H9" s="54" t="s">
        <v>34</v>
      </c>
      <c r="I9" s="53">
        <v>38076.670073954723</v>
      </c>
      <c r="J9" s="53">
        <v>34113.444470296861</v>
      </c>
      <c r="K9" s="52"/>
    </row>
    <row r="10" spans="1:15">
      <c r="A10" s="92">
        <v>4</v>
      </c>
      <c r="B10" s="52" t="s">
        <v>31</v>
      </c>
      <c r="C10" s="86">
        <v>0.99156154668795948</v>
      </c>
      <c r="D10" s="86">
        <v>0.99156154668795948</v>
      </c>
      <c r="E10" s="52"/>
      <c r="G10" s="51">
        <v>4</v>
      </c>
      <c r="H10" s="52" t="s">
        <v>31</v>
      </c>
      <c r="I10" s="86">
        <v>1.0354413914433438</v>
      </c>
      <c r="J10" s="86">
        <v>1.0354413914433438</v>
      </c>
      <c r="K10" s="52"/>
    </row>
    <row r="11" spans="1:15">
      <c r="A11" s="92">
        <v>5</v>
      </c>
      <c r="B11" s="52" t="s">
        <v>35</v>
      </c>
      <c r="C11" s="53">
        <v>46018.778696420872</v>
      </c>
      <c r="D11" s="53">
        <v>41084.352992437576</v>
      </c>
      <c r="E11" s="52"/>
      <c r="G11" s="51">
        <v>5</v>
      </c>
      <c r="H11" s="52" t="s">
        <v>35</v>
      </c>
      <c r="I11" s="53">
        <v>39426.160242904807</v>
      </c>
      <c r="J11" s="53">
        <v>35322.472409249422</v>
      </c>
      <c r="K11" s="52"/>
    </row>
    <row r="12" spans="1:15" ht="25.5">
      <c r="A12" s="92">
        <v>6</v>
      </c>
      <c r="B12" s="71" t="s">
        <v>40</v>
      </c>
      <c r="C12" s="74">
        <f>C9-C7</f>
        <v>518.86839253145445</v>
      </c>
      <c r="D12" s="74">
        <f>D9-D7</f>
        <v>463.23202829889487</v>
      </c>
      <c r="E12" s="74">
        <f>D12-C12</f>
        <v>-55.636364232559572</v>
      </c>
      <c r="G12" s="72">
        <v>6</v>
      </c>
      <c r="H12" s="71" t="s">
        <v>40</v>
      </c>
      <c r="I12" s="74">
        <f>I9-I7</f>
        <v>436.3586390475175</v>
      </c>
      <c r="J12" s="74">
        <f>J9-J7</f>
        <v>390.9400736296011</v>
      </c>
      <c r="K12" s="74">
        <f>J12-I12</f>
        <v>-45.418565417916398</v>
      </c>
    </row>
    <row r="13" spans="1:15">
      <c r="A13" s="92">
        <v>7</v>
      </c>
      <c r="B13" s="73" t="s">
        <v>46</v>
      </c>
      <c r="C13" s="70"/>
      <c r="D13" s="70"/>
      <c r="E13" s="75">
        <f>'2009 Interest Calc'!AP15</f>
        <v>-5.2917401160360562</v>
      </c>
      <c r="F13" s="7"/>
      <c r="G13" s="72">
        <v>7</v>
      </c>
      <c r="H13" s="73" t="s">
        <v>46</v>
      </c>
      <c r="I13" s="70"/>
      <c r="J13" s="70"/>
      <c r="K13" s="75">
        <f>'2010 Interest Calc'!AD14</f>
        <v>-2.9498576503157437</v>
      </c>
    </row>
    <row r="14" spans="1:15" s="23" customFormat="1" ht="25.5">
      <c r="A14" s="92">
        <v>8</v>
      </c>
      <c r="B14" s="64" t="s">
        <v>45</v>
      </c>
      <c r="C14" s="56"/>
      <c r="D14" s="56"/>
      <c r="E14" s="56">
        <f>E12+E13</f>
        <v>-60.928104348595625</v>
      </c>
      <c r="G14" s="72">
        <v>8</v>
      </c>
      <c r="H14" s="64" t="s">
        <v>45</v>
      </c>
      <c r="I14" s="56"/>
      <c r="J14" s="56"/>
      <c r="K14" s="56">
        <f>K12+K13</f>
        <v>-48.36842306823214</v>
      </c>
    </row>
    <row r="15" spans="1:15">
      <c r="A15" s="92">
        <v>9</v>
      </c>
      <c r="G15" s="92">
        <v>9</v>
      </c>
    </row>
    <row r="16" spans="1:15" ht="25.5" customHeight="1">
      <c r="A16" s="92">
        <v>10</v>
      </c>
      <c r="B16" s="148" t="s">
        <v>51</v>
      </c>
      <c r="C16" s="149"/>
      <c r="D16" s="149"/>
      <c r="E16" s="150"/>
      <c r="G16" s="92">
        <v>10</v>
      </c>
      <c r="H16" s="148" t="s">
        <v>52</v>
      </c>
      <c r="I16" s="149"/>
      <c r="J16" s="149"/>
      <c r="K16" s="150"/>
    </row>
    <row r="17" spans="1:11" ht="52.5" customHeight="1">
      <c r="A17" s="92">
        <v>11</v>
      </c>
      <c r="B17" s="65" t="s">
        <v>36</v>
      </c>
      <c r="C17" s="82" t="s">
        <v>37</v>
      </c>
      <c r="D17" s="69" t="s">
        <v>43</v>
      </c>
      <c r="E17" s="69" t="s">
        <v>44</v>
      </c>
      <c r="G17" s="92">
        <v>11</v>
      </c>
      <c r="H17" s="82" t="s">
        <v>36</v>
      </c>
      <c r="I17" s="82" t="s">
        <v>37</v>
      </c>
      <c r="J17" s="81" t="s">
        <v>43</v>
      </c>
      <c r="K17" s="81" t="s">
        <v>44</v>
      </c>
    </row>
    <row r="18" spans="1:11">
      <c r="A18" s="92">
        <v>12</v>
      </c>
      <c r="B18" s="59">
        <v>39814</v>
      </c>
      <c r="C18" s="60">
        <v>250071</v>
      </c>
      <c r="D18" s="61">
        <f t="shared" ref="D18:D29" si="0">C18/C$30</f>
        <v>5.5095916789128473E-2</v>
      </c>
      <c r="E18" s="62">
        <f>D18*E$12</f>
        <v>-3.0653364942067456</v>
      </c>
      <c r="G18" s="92">
        <v>12</v>
      </c>
      <c r="H18" s="59">
        <v>40179</v>
      </c>
      <c r="I18" s="60">
        <v>928419</v>
      </c>
      <c r="J18" s="61">
        <f>I18/I$30</f>
        <v>0.18272518686436692</v>
      </c>
      <c r="K18" s="62">
        <f>J18*K$12</f>
        <v>-8.2991158531002469</v>
      </c>
    </row>
    <row r="19" spans="1:11">
      <c r="A19" s="92">
        <v>13</v>
      </c>
      <c r="B19" s="59">
        <v>39845</v>
      </c>
      <c r="C19" s="60">
        <v>212152</v>
      </c>
      <c r="D19" s="61">
        <f t="shared" si="0"/>
        <v>4.6741561151221793E-2</v>
      </c>
      <c r="E19" s="62">
        <f>D19*E$12</f>
        <v>-2.600530521007832</v>
      </c>
      <c r="G19" s="92">
        <v>13</v>
      </c>
      <c r="H19" s="59">
        <v>40210</v>
      </c>
      <c r="I19" s="60">
        <v>874009</v>
      </c>
      <c r="J19" s="61">
        <f>I19/I$30</f>
        <v>0.17201657640153686</v>
      </c>
      <c r="K19" s="62">
        <f t="shared" ref="K19:K29" si="1">J19*K$12</f>
        <v>-7.8127461282592163</v>
      </c>
    </row>
    <row r="20" spans="1:11">
      <c r="A20" s="92">
        <v>14</v>
      </c>
      <c r="B20" s="59">
        <v>39873</v>
      </c>
      <c r="C20" s="60">
        <v>382201</v>
      </c>
      <c r="D20" s="61">
        <f t="shared" si="0"/>
        <v>8.4206943199018253E-2</v>
      </c>
      <c r="E20" s="62">
        <f t="shared" ref="E20:E29" si="2">D20*E$12</f>
        <v>-4.6849681627310344</v>
      </c>
      <c r="G20" s="92">
        <v>14</v>
      </c>
      <c r="H20" s="59">
        <v>40238</v>
      </c>
      <c r="I20" s="60">
        <v>401963</v>
      </c>
      <c r="J20" s="61">
        <f>I20/I$30</f>
        <v>7.9111655715319834E-2</v>
      </c>
      <c r="K20" s="62">
        <f t="shared" si="1"/>
        <v>-3.5931379104259333</v>
      </c>
    </row>
    <row r="21" spans="1:11">
      <c r="A21" s="92">
        <v>15</v>
      </c>
      <c r="B21" s="59">
        <v>39904</v>
      </c>
      <c r="C21" s="60">
        <v>357016</v>
      </c>
      <c r="D21" s="61">
        <f t="shared" si="0"/>
        <v>7.865815639713318E-2</v>
      </c>
      <c r="E21" s="62">
        <f t="shared" si="2"/>
        <v>-4.376253839172537</v>
      </c>
      <c r="G21" s="92">
        <v>15</v>
      </c>
      <c r="H21" s="59">
        <v>40269</v>
      </c>
      <c r="I21" s="60">
        <v>378539</v>
      </c>
      <c r="J21" s="61">
        <f>I21/I$30</f>
        <v>7.4501501488498822E-2</v>
      </c>
      <c r="K21" s="62">
        <f t="shared" si="1"/>
        <v>-3.3837513190883795</v>
      </c>
    </row>
    <row r="22" spans="1:11">
      <c r="A22" s="92">
        <v>16</v>
      </c>
      <c r="B22" s="59">
        <v>39934</v>
      </c>
      <c r="C22" s="60">
        <v>371879</v>
      </c>
      <c r="D22" s="61">
        <f t="shared" si="0"/>
        <v>8.1932788846464835E-2</v>
      </c>
      <c r="E22" s="62">
        <f t="shared" si="2"/>
        <v>-4.5584424828513121</v>
      </c>
      <c r="G22" s="92">
        <v>16</v>
      </c>
      <c r="H22" s="59">
        <v>40299</v>
      </c>
      <c r="I22" s="60">
        <v>346629</v>
      </c>
      <c r="J22" s="61">
        <f t="shared" ref="J22:J29" si="3">I22/I$30</f>
        <v>6.822118978350146E-2</v>
      </c>
      <c r="K22" s="62">
        <f t="shared" si="1"/>
        <v>-3.0985085710700511</v>
      </c>
    </row>
    <row r="23" spans="1:11">
      <c r="A23" s="92">
        <v>17</v>
      </c>
      <c r="B23" s="59">
        <v>39965</v>
      </c>
      <c r="C23" s="60">
        <v>407577</v>
      </c>
      <c r="D23" s="61">
        <f t="shared" si="0"/>
        <v>8.979781133023268E-2</v>
      </c>
      <c r="E23" s="62">
        <f t="shared" si="2"/>
        <v>-4.9960237384554897</v>
      </c>
      <c r="G23" s="92">
        <v>17</v>
      </c>
      <c r="H23" s="59">
        <v>40330</v>
      </c>
      <c r="I23" s="60">
        <v>297282</v>
      </c>
      <c r="J23" s="61">
        <f t="shared" si="3"/>
        <v>5.850904494782283E-2</v>
      </c>
      <c r="K23" s="62">
        <f t="shared" si="1"/>
        <v>-2.6573968855025023</v>
      </c>
    </row>
    <row r="24" spans="1:11">
      <c r="A24" s="92">
        <v>18</v>
      </c>
      <c r="B24" s="59">
        <v>39995</v>
      </c>
      <c r="C24" s="60">
        <v>448969</v>
      </c>
      <c r="D24" s="61">
        <f t="shared" si="0"/>
        <v>9.8917342134426711E-2</v>
      </c>
      <c r="E24" s="62">
        <f t="shared" si="2"/>
        <v>-5.5034012759076765</v>
      </c>
      <c r="G24" s="92">
        <v>18</v>
      </c>
      <c r="H24" s="59">
        <v>40360</v>
      </c>
      <c r="I24" s="60">
        <v>310675</v>
      </c>
      <c r="J24" s="61">
        <f t="shared" si="3"/>
        <v>6.1144965181762968E-2</v>
      </c>
      <c r="K24" s="62">
        <f t="shared" si="1"/>
        <v>-2.7771166010841219</v>
      </c>
    </row>
    <row r="25" spans="1:11">
      <c r="A25" s="92">
        <v>19</v>
      </c>
      <c r="B25" s="59">
        <v>40026</v>
      </c>
      <c r="C25" s="60">
        <v>454383</v>
      </c>
      <c r="D25" s="61">
        <f t="shared" si="0"/>
        <v>0.10011016054798264</v>
      </c>
      <c r="E25" s="62">
        <f t="shared" si="2"/>
        <v>-5.5697653556275775</v>
      </c>
      <c r="G25" s="92">
        <v>19</v>
      </c>
      <c r="H25" s="59">
        <v>40391</v>
      </c>
      <c r="I25" s="60">
        <v>340295</v>
      </c>
      <c r="J25" s="61">
        <f t="shared" si="3"/>
        <v>6.6974574479852028E-2</v>
      </c>
      <c r="K25" s="62">
        <f t="shared" si="1"/>
        <v>-3.0418890923502735</v>
      </c>
    </row>
    <row r="26" spans="1:11">
      <c r="A26" s="92">
        <v>20</v>
      </c>
      <c r="B26" s="59">
        <v>40057</v>
      </c>
      <c r="C26" s="89">
        <v>471051</v>
      </c>
      <c r="D26" s="61">
        <f t="shared" si="0"/>
        <v>0.10378247257553158</v>
      </c>
      <c r="E26" s="62">
        <f t="shared" si="2"/>
        <v>-5.7740794451679003</v>
      </c>
      <c r="G26" s="92">
        <v>20</v>
      </c>
      <c r="H26" s="59">
        <v>40422</v>
      </c>
      <c r="I26" s="60">
        <v>325697</v>
      </c>
      <c r="J26" s="61">
        <f t="shared" si="3"/>
        <v>6.4101494245770191E-2</v>
      </c>
      <c r="K26" s="62">
        <f t="shared" si="1"/>
        <v>-2.9113979097877047</v>
      </c>
    </row>
    <row r="27" spans="1:11">
      <c r="A27" s="92">
        <v>21</v>
      </c>
      <c r="B27" s="59">
        <v>40087</v>
      </c>
      <c r="C27" s="60">
        <v>433016</v>
      </c>
      <c r="D27" s="61">
        <f t="shared" si="0"/>
        <v>9.5402559690492925E-2</v>
      </c>
      <c r="E27" s="62">
        <f t="shared" si="2"/>
        <v>-5.3078515596587703</v>
      </c>
      <c r="G27" s="92">
        <v>21</v>
      </c>
      <c r="H27" s="59">
        <v>40452</v>
      </c>
      <c r="I27" s="60">
        <v>304287</v>
      </c>
      <c r="J27" s="61">
        <f t="shared" si="3"/>
        <v>5.9887721961094736E-2</v>
      </c>
      <c r="K27" s="62">
        <f t="shared" si="1"/>
        <v>-2.7200144176199696</v>
      </c>
    </row>
    <row r="28" spans="1:11">
      <c r="A28" s="92">
        <v>22</v>
      </c>
      <c r="B28" s="59">
        <v>40118</v>
      </c>
      <c r="C28" s="60">
        <v>350825</v>
      </c>
      <c r="D28" s="61">
        <f t="shared" si="0"/>
        <v>7.7294148492012257E-2</v>
      </c>
      <c r="E28" s="62">
        <f t="shared" si="2"/>
        <v>-4.3003653985471395</v>
      </c>
      <c r="G28" s="92">
        <v>22</v>
      </c>
      <c r="H28" s="59">
        <v>40483</v>
      </c>
      <c r="I28" s="60">
        <v>272365</v>
      </c>
      <c r="J28" s="61">
        <f t="shared" si="3"/>
        <v>5.3605048496759865E-2</v>
      </c>
      <c r="K28" s="62">
        <f t="shared" si="1"/>
        <v>-2.4346644018806689</v>
      </c>
    </row>
    <row r="29" spans="1:11">
      <c r="A29" s="92">
        <v>23</v>
      </c>
      <c r="B29" s="59">
        <v>40148</v>
      </c>
      <c r="C29" s="60">
        <v>399690</v>
      </c>
      <c r="D29" s="61">
        <f t="shared" si="0"/>
        <v>8.8060138846354677E-2</v>
      </c>
      <c r="E29" s="62">
        <f t="shared" si="2"/>
        <v>-4.899345959225557</v>
      </c>
      <c r="G29" s="92">
        <v>23</v>
      </c>
      <c r="H29" s="59">
        <v>40513</v>
      </c>
      <c r="I29" s="60">
        <v>300798</v>
      </c>
      <c r="J29" s="61">
        <f t="shared" si="3"/>
        <v>5.9201040433713485E-2</v>
      </c>
      <c r="K29" s="62">
        <f t="shared" si="1"/>
        <v>-2.6888263277473299</v>
      </c>
    </row>
    <row r="30" spans="1:11">
      <c r="A30" s="92">
        <v>24</v>
      </c>
      <c r="B30" s="66" t="s">
        <v>38</v>
      </c>
      <c r="C30" s="67">
        <f>SUM(C18:C29)</f>
        <v>4538830</v>
      </c>
      <c r="D30" s="68">
        <f>SUM(D18:D29)</f>
        <v>0.99999999999999989</v>
      </c>
      <c r="E30" s="67">
        <f>SUM(E18:E29)</f>
        <v>-55.636364232559572</v>
      </c>
      <c r="G30" s="92">
        <v>24</v>
      </c>
      <c r="H30" s="66" t="s">
        <v>38</v>
      </c>
      <c r="I30" s="67">
        <f>SUM(I18:I29)</f>
        <v>5080958</v>
      </c>
      <c r="J30" s="68">
        <f>SUM(J18:J29)</f>
        <v>0.99999999999999978</v>
      </c>
      <c r="K30" s="67">
        <f>SUM(K18:K29)</f>
        <v>-45.418565417916398</v>
      </c>
    </row>
    <row r="31" spans="1:11">
      <c r="A31" s="92">
        <v>25</v>
      </c>
      <c r="B31" s="90"/>
      <c r="C31" s="58"/>
      <c r="D31" s="91"/>
      <c r="E31" s="58"/>
      <c r="F31" s="23"/>
      <c r="G31" s="92">
        <v>25</v>
      </c>
      <c r="H31" s="90"/>
      <c r="I31" s="58"/>
      <c r="J31" s="91"/>
      <c r="K31" s="58"/>
    </row>
    <row r="32" spans="1:11" s="23" customFormat="1" ht="18" customHeight="1">
      <c r="A32" s="92">
        <v>26</v>
      </c>
      <c r="B32" s="116" t="s">
        <v>76</v>
      </c>
      <c r="C32" s="117"/>
      <c r="D32" s="117"/>
      <c r="E32" s="117">
        <f>E14+K14</f>
        <v>-109.29652741682776</v>
      </c>
      <c r="F32" s="118"/>
      <c r="G32" s="131"/>
      <c r="H32" s="118"/>
      <c r="I32" s="118"/>
      <c r="J32" s="118"/>
      <c r="K32" s="119"/>
    </row>
    <row r="33" spans="1:1">
      <c r="A33" s="93"/>
    </row>
    <row r="34" spans="1:1">
      <c r="A34" s="93"/>
    </row>
  </sheetData>
  <mergeCells count="8">
    <mergeCell ref="G1:K2"/>
    <mergeCell ref="A1:E2"/>
    <mergeCell ref="B16:E16"/>
    <mergeCell ref="H16:K16"/>
    <mergeCell ref="A4:E4"/>
    <mergeCell ref="G4:K4"/>
    <mergeCell ref="A5:E5"/>
    <mergeCell ref="G5:K5"/>
  </mergeCells>
  <printOptions horizontalCentered="1" verticalCentered="1"/>
  <pageMargins left="0.7" right="0.7" top="0.75" bottom="0.75" header="0.3" footer="0.3"/>
  <pageSetup scale="60" orientation="portrait" r:id="rId1"/>
  <headerFooter>
    <oddHeader>&amp;RAttachment 4
WP-Schedule 3
2008-2010 Retail Refund Adjustment
Page &amp;P of &amp;N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8"/>
  <sheetViews>
    <sheetView view="pageBreakPreview" zoomScale="80" zoomScaleNormal="71" zoomScaleSheetLayoutView="80" workbookViewId="0">
      <selection activeCell="AH6" sqref="A6:XFD6"/>
    </sheetView>
  </sheetViews>
  <sheetFormatPr defaultRowHeight="12.75"/>
  <cols>
    <col min="1" max="1" width="73.28515625" customWidth="1"/>
    <col min="2" max="2" width="15.7109375" bestFit="1" customWidth="1" collapsed="1"/>
    <col min="3" max="13" width="15.7109375" bestFit="1" customWidth="1"/>
    <col min="14" max="14" width="15.7109375" bestFit="1" customWidth="1" collapsed="1"/>
    <col min="15" max="22" width="15.7109375" bestFit="1" customWidth="1"/>
    <col min="23" max="23" width="15.7109375" bestFit="1" customWidth="1" collapsed="1"/>
    <col min="24" max="34" width="15.7109375" bestFit="1" customWidth="1"/>
    <col min="35" max="35" width="15.7109375" customWidth="1"/>
    <col min="36" max="36" width="11.5703125" customWidth="1"/>
    <col min="37" max="37" width="11.85546875" customWidth="1"/>
    <col min="38" max="42" width="15.7109375" bestFit="1" customWidth="1"/>
  </cols>
  <sheetData>
    <row r="1" spans="1:49">
      <c r="A1" s="20"/>
      <c r="B1" s="20"/>
      <c r="C1" s="20"/>
      <c r="D1" s="20"/>
      <c r="E1" s="20"/>
      <c r="F1" s="20"/>
      <c r="G1" s="20"/>
      <c r="H1" s="20"/>
      <c r="I1" s="20"/>
      <c r="J1" s="20"/>
      <c r="K1" s="20"/>
      <c r="L1" s="20"/>
      <c r="M1" s="20"/>
      <c r="N1" s="20"/>
      <c r="O1" s="20"/>
      <c r="P1" s="20"/>
      <c r="Q1" s="20"/>
      <c r="R1" s="20"/>
      <c r="S1" s="20"/>
      <c r="T1" s="20"/>
      <c r="U1" s="20"/>
      <c r="V1" s="20"/>
      <c r="W1" s="20"/>
      <c r="X1" s="20"/>
      <c r="Y1" s="20"/>
    </row>
    <row r="2" spans="1:49" s="1" customFormat="1" ht="15.75">
      <c r="B2" s="145">
        <v>2009</v>
      </c>
      <c r="C2" s="146"/>
      <c r="D2" s="146"/>
      <c r="E2" s="146"/>
      <c r="F2" s="146"/>
      <c r="G2" s="146"/>
      <c r="H2" s="146"/>
      <c r="I2" s="146"/>
      <c r="J2" s="146"/>
      <c r="K2" s="146"/>
      <c r="L2" s="146"/>
      <c r="M2" s="147"/>
      <c r="N2" s="145">
        <v>2010</v>
      </c>
      <c r="O2" s="146"/>
      <c r="P2" s="146"/>
      <c r="Q2" s="146"/>
      <c r="R2" s="146"/>
      <c r="S2" s="146"/>
      <c r="T2" s="146"/>
      <c r="U2" s="146"/>
      <c r="V2" s="146"/>
      <c r="W2" s="146"/>
      <c r="X2" s="146"/>
      <c r="Y2" s="146"/>
      <c r="Z2" s="145">
        <v>2011</v>
      </c>
      <c r="AA2" s="146"/>
      <c r="AB2" s="146"/>
      <c r="AC2" s="146"/>
      <c r="AD2" s="146"/>
      <c r="AE2" s="146"/>
      <c r="AF2" s="146"/>
      <c r="AG2" s="146"/>
      <c r="AH2" s="146"/>
      <c r="AI2" s="146"/>
      <c r="AJ2" s="146"/>
      <c r="AK2" s="147"/>
      <c r="AL2" s="145">
        <v>2012</v>
      </c>
      <c r="AM2" s="146"/>
      <c r="AN2" s="146"/>
      <c r="AO2" s="147"/>
      <c r="AP2" s="49"/>
    </row>
    <row r="3" spans="1:49">
      <c r="B3" s="13" t="s">
        <v>26</v>
      </c>
      <c r="C3" s="13" t="s">
        <v>26</v>
      </c>
      <c r="D3" s="13" t="s">
        <v>26</v>
      </c>
      <c r="E3" s="13" t="s">
        <v>26</v>
      </c>
      <c r="F3" s="13" t="s">
        <v>26</v>
      </c>
      <c r="G3" s="13" t="s">
        <v>26</v>
      </c>
      <c r="H3" s="13" t="s">
        <v>26</v>
      </c>
      <c r="I3" s="13" t="s">
        <v>26</v>
      </c>
      <c r="J3" s="13" t="s">
        <v>26</v>
      </c>
      <c r="K3" s="13" t="s">
        <v>26</v>
      </c>
      <c r="L3" s="13" t="s">
        <v>26</v>
      </c>
      <c r="M3" s="13" t="s">
        <v>26</v>
      </c>
      <c r="N3" s="19" t="s">
        <v>26</v>
      </c>
      <c r="O3" s="13" t="s">
        <v>26</v>
      </c>
      <c r="P3" s="13" t="s">
        <v>26</v>
      </c>
      <c r="Q3" s="13" t="s">
        <v>26</v>
      </c>
      <c r="R3" s="13" t="s">
        <v>26</v>
      </c>
      <c r="S3" s="13" t="s">
        <v>26</v>
      </c>
      <c r="T3" s="13" t="s">
        <v>26</v>
      </c>
      <c r="U3" s="13" t="s">
        <v>26</v>
      </c>
      <c r="V3" s="13" t="s">
        <v>26</v>
      </c>
      <c r="W3" s="13" t="s">
        <v>26</v>
      </c>
      <c r="X3" s="13" t="s">
        <v>26</v>
      </c>
      <c r="Y3" s="13" t="s">
        <v>26</v>
      </c>
      <c r="Z3" s="41" t="s">
        <v>26</v>
      </c>
      <c r="AA3" s="42" t="s">
        <v>26</v>
      </c>
      <c r="AB3" s="42" t="s">
        <v>26</v>
      </c>
      <c r="AC3" s="42" t="s">
        <v>26</v>
      </c>
      <c r="AD3" s="42" t="s">
        <v>26</v>
      </c>
      <c r="AE3" s="42" t="s">
        <v>26</v>
      </c>
      <c r="AF3" s="42" t="s">
        <v>26</v>
      </c>
      <c r="AG3" s="42" t="s">
        <v>26</v>
      </c>
      <c r="AH3" s="42" t="s">
        <v>26</v>
      </c>
      <c r="AI3" s="42" t="s">
        <v>26</v>
      </c>
      <c r="AJ3" s="42" t="s">
        <v>26</v>
      </c>
      <c r="AK3" s="43" t="s">
        <v>26</v>
      </c>
      <c r="AL3" s="41" t="s">
        <v>26</v>
      </c>
      <c r="AM3" s="42" t="s">
        <v>26</v>
      </c>
      <c r="AN3" s="42" t="s">
        <v>26</v>
      </c>
      <c r="AO3" s="42" t="s">
        <v>26</v>
      </c>
      <c r="AP3" s="50"/>
    </row>
    <row r="4" spans="1:49" s="33" customFormat="1" ht="24" customHeight="1">
      <c r="A4" s="1"/>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32" t="s">
        <v>19</v>
      </c>
      <c r="Z4" s="32" t="s">
        <v>18</v>
      </c>
      <c r="AA4" s="32" t="s">
        <v>3</v>
      </c>
      <c r="AB4" s="32" t="s">
        <v>4</v>
      </c>
      <c r="AC4" s="32" t="s">
        <v>5</v>
      </c>
      <c r="AD4" s="32" t="s">
        <v>2</v>
      </c>
      <c r="AE4" s="32" t="s">
        <v>6</v>
      </c>
      <c r="AF4" s="32" t="s">
        <v>7</v>
      </c>
      <c r="AG4" s="32" t="s">
        <v>8</v>
      </c>
      <c r="AH4" s="32" t="s">
        <v>9</v>
      </c>
      <c r="AI4" s="32" t="s">
        <v>10</v>
      </c>
      <c r="AJ4" s="32" t="s">
        <v>11</v>
      </c>
      <c r="AK4" s="45" t="s">
        <v>19</v>
      </c>
      <c r="AL4" s="32" t="s">
        <v>18</v>
      </c>
      <c r="AM4" s="32" t="s">
        <v>3</v>
      </c>
      <c r="AN4" s="32" t="s">
        <v>4</v>
      </c>
      <c r="AO4" s="32" t="s">
        <v>5</v>
      </c>
      <c r="AP4" s="44" t="s">
        <v>29</v>
      </c>
    </row>
    <row r="5" spans="1:49" s="35" customFormat="1" ht="15.75">
      <c r="A5" s="34"/>
      <c r="AP5" s="46"/>
    </row>
    <row r="6" spans="1:49" s="22" customFormat="1" ht="15.75">
      <c r="A6" s="134" t="s">
        <v>0</v>
      </c>
      <c r="B6" s="135">
        <f>0</f>
        <v>0</v>
      </c>
      <c r="C6" s="38">
        <f>B10</f>
        <v>-3.0653364942067456</v>
      </c>
      <c r="D6" s="38">
        <f>C10</f>
        <v>-5.6658670152145776</v>
      </c>
      <c r="E6" s="38">
        <f>D10+D15</f>
        <v>-10.403216784082897</v>
      </c>
      <c r="F6" s="38">
        <f>E10</f>
        <v>-14.779470623255435</v>
      </c>
      <c r="G6" s="38">
        <f>F10</f>
        <v>-19.337913106106747</v>
      </c>
      <c r="H6" s="38">
        <f>G10+G15</f>
        <v>-24.478526583755752</v>
      </c>
      <c r="I6" s="38">
        <f>H10</f>
        <v>-29.981927859663429</v>
      </c>
      <c r="J6" s="38">
        <f>I10</f>
        <v>-35.55169321529101</v>
      </c>
      <c r="K6" s="38">
        <f>J10+J15</f>
        <v>-41.592369539430116</v>
      </c>
      <c r="L6" s="38">
        <f>K10</f>
        <v>-46.900221099088888</v>
      </c>
      <c r="M6" s="38">
        <f>L10</f>
        <v>-51.200586497636024</v>
      </c>
      <c r="N6" s="135">
        <f>M10+M15</f>
        <v>-56.497913803056022</v>
      </c>
      <c r="O6" s="38">
        <f>N10</f>
        <v>-56.497913803056022</v>
      </c>
      <c r="P6" s="38">
        <f>O10</f>
        <v>-56.497913803056022</v>
      </c>
      <c r="Q6" s="38">
        <f>P10+P15</f>
        <v>-56.956959352705852</v>
      </c>
      <c r="R6" s="38">
        <f>Q10</f>
        <v>-56.956959352705852</v>
      </c>
      <c r="S6" s="38">
        <f>R10</f>
        <v>-56.956959352705852</v>
      </c>
      <c r="T6" s="38">
        <f>S10+S15</f>
        <v>-57.419734647446589</v>
      </c>
      <c r="U6" s="38">
        <f>T10</f>
        <v>-57.419734647446589</v>
      </c>
      <c r="V6" s="38">
        <f>U10</f>
        <v>-57.419734647446589</v>
      </c>
      <c r="W6" s="38">
        <f>V10+V15</f>
        <v>-57.886269991457091</v>
      </c>
      <c r="X6" s="38">
        <f>W10</f>
        <v>-57.886269991457091</v>
      </c>
      <c r="Y6" s="38">
        <f>X10</f>
        <v>-57.886269991457091</v>
      </c>
      <c r="Z6" s="135">
        <f>Y10+Y15</f>
        <v>-58.356595935137683</v>
      </c>
      <c r="AA6" s="38">
        <f>Z10</f>
        <v>-58.356595935137683</v>
      </c>
      <c r="AB6" s="38">
        <f>AA10</f>
        <v>-58.356595935137683</v>
      </c>
      <c r="AC6" s="38">
        <f>AB10+AB15</f>
        <v>-58.830743277110678</v>
      </c>
      <c r="AD6" s="38">
        <f>AC10</f>
        <v>-58.830743277110678</v>
      </c>
      <c r="AE6" s="38">
        <f>AD10</f>
        <v>-58.830743277110678</v>
      </c>
      <c r="AF6" s="38">
        <f>AE10+AE15</f>
        <v>-59.308743066237199</v>
      </c>
      <c r="AG6" s="38">
        <f>AF10</f>
        <v>-59.308743066237199</v>
      </c>
      <c r="AH6" s="38">
        <f>AG10</f>
        <v>-59.308743066237199</v>
      </c>
      <c r="AI6" s="38">
        <f>AH10+AH15</f>
        <v>-59.790626603650374</v>
      </c>
      <c r="AJ6" s="38">
        <f>AI10</f>
        <v>-59.790626603650374</v>
      </c>
      <c r="AK6" s="38">
        <f>AJ10</f>
        <v>-59.790626603650374</v>
      </c>
      <c r="AL6" s="135">
        <f>AK10+AK15</f>
        <v>-60.276425444805035</v>
      </c>
      <c r="AM6" s="38">
        <f>AL10</f>
        <v>-60.276425444805035</v>
      </c>
      <c r="AN6" s="38">
        <f>AM10</f>
        <v>-60.276425444805035</v>
      </c>
      <c r="AO6" s="38">
        <f>AN10+AN15</f>
        <v>-60.766171401544078</v>
      </c>
      <c r="AP6" s="47"/>
    </row>
    <row r="7" spans="1:49" s="1" customFormat="1" ht="15.75">
      <c r="A7" s="132"/>
      <c r="Y7" s="22"/>
      <c r="Z7" s="22"/>
      <c r="AA7" s="22"/>
      <c r="AB7" s="22"/>
      <c r="AC7" s="22"/>
      <c r="AD7" s="22"/>
      <c r="AE7" s="22"/>
      <c r="AF7" s="22"/>
      <c r="AG7" s="22"/>
      <c r="AH7" s="22"/>
      <c r="AI7" s="22"/>
      <c r="AJ7" s="22"/>
      <c r="AK7" s="22"/>
      <c r="AL7" s="22"/>
      <c r="AM7" s="22"/>
      <c r="AN7" s="22"/>
      <c r="AO7" s="22"/>
      <c r="AP7" s="48"/>
      <c r="AQ7" s="22"/>
      <c r="AR7" s="22"/>
      <c r="AS7" s="22"/>
      <c r="AT7" s="22"/>
      <c r="AU7" s="22"/>
      <c r="AV7" s="22"/>
      <c r="AW7" s="22"/>
    </row>
    <row r="8" spans="1:49" s="1" customFormat="1" ht="15.75">
      <c r="A8" s="31" t="s">
        <v>20</v>
      </c>
      <c r="B8" s="88">
        <f>'2009-2010 FF&amp;U Adj'!E18</f>
        <v>-3.0653364942067456</v>
      </c>
      <c r="C8" s="88">
        <f>'2009-2010 FF&amp;U Adj'!E19</f>
        <v>-2.600530521007832</v>
      </c>
      <c r="D8" s="88">
        <f>'2009-2010 FF&amp;U Adj'!E20</f>
        <v>-4.6849681627310344</v>
      </c>
      <c r="E8" s="88">
        <f>'2009-2010 FF&amp;U Adj'!E21</f>
        <v>-4.376253839172537</v>
      </c>
      <c r="F8" s="88">
        <f>'2009-2010 FF&amp;U Adj'!E22</f>
        <v>-4.5584424828513121</v>
      </c>
      <c r="G8" s="88">
        <f>'2009-2010 FF&amp;U Adj'!E23</f>
        <v>-4.9960237384554897</v>
      </c>
      <c r="H8" s="88">
        <f>'2009-2010 FF&amp;U Adj'!E24</f>
        <v>-5.5034012759076765</v>
      </c>
      <c r="I8" s="88">
        <f>'2009-2010 FF&amp;U Adj'!E25</f>
        <v>-5.5697653556275775</v>
      </c>
      <c r="J8" s="88">
        <f>'2009-2010 FF&amp;U Adj'!E26</f>
        <v>-5.7740794451679003</v>
      </c>
      <c r="K8" s="88">
        <f>'2009-2010 FF&amp;U Adj'!E27</f>
        <v>-5.3078515596587703</v>
      </c>
      <c r="L8" s="88">
        <f>'2009-2010 FF&amp;U Adj'!E28</f>
        <v>-4.3003653985471395</v>
      </c>
      <c r="M8" s="88">
        <f>'2009-2010 FF&amp;U Adj'!E29</f>
        <v>-4.899345959225557</v>
      </c>
      <c r="N8" s="88">
        <v>0</v>
      </c>
      <c r="O8" s="88">
        <v>0</v>
      </c>
      <c r="P8" s="88">
        <v>0</v>
      </c>
      <c r="Q8" s="88">
        <v>0</v>
      </c>
      <c r="R8" s="88">
        <v>0</v>
      </c>
      <c r="S8" s="88">
        <v>0</v>
      </c>
      <c r="T8" s="88">
        <v>0</v>
      </c>
      <c r="U8" s="88">
        <v>0</v>
      </c>
      <c r="V8" s="88">
        <v>0</v>
      </c>
      <c r="W8" s="88">
        <v>0</v>
      </c>
      <c r="X8" s="88">
        <v>0</v>
      </c>
      <c r="Y8" s="88">
        <v>0</v>
      </c>
      <c r="Z8" s="88">
        <v>0</v>
      </c>
      <c r="AA8" s="88">
        <v>0</v>
      </c>
      <c r="AB8" s="88">
        <v>0</v>
      </c>
      <c r="AC8" s="88">
        <v>0</v>
      </c>
      <c r="AD8" s="88">
        <v>0</v>
      </c>
      <c r="AE8" s="88">
        <v>0</v>
      </c>
      <c r="AF8" s="88">
        <v>0</v>
      </c>
      <c r="AG8" s="88">
        <v>0</v>
      </c>
      <c r="AH8" s="88">
        <v>0</v>
      </c>
      <c r="AI8" s="88">
        <v>0</v>
      </c>
      <c r="AJ8" s="88">
        <v>0</v>
      </c>
      <c r="AK8" s="88">
        <v>0</v>
      </c>
      <c r="AL8" s="88">
        <v>0</v>
      </c>
      <c r="AM8" s="88">
        <v>0</v>
      </c>
      <c r="AN8" s="88">
        <v>0</v>
      </c>
      <c r="AO8" s="88">
        <v>0</v>
      </c>
      <c r="AP8" s="76">
        <f>SUM(B8:AI8)</f>
        <v>-55.636364232559572</v>
      </c>
      <c r="AQ8" s="22"/>
      <c r="AR8" s="22"/>
      <c r="AS8" s="22"/>
      <c r="AT8" s="22"/>
      <c r="AU8" s="22"/>
      <c r="AV8" s="22"/>
      <c r="AW8" s="22"/>
    </row>
    <row r="9" spans="1:49" s="1" customFormat="1" ht="15.75">
      <c r="A9" s="31"/>
      <c r="Z9" s="22"/>
      <c r="AA9" s="22"/>
      <c r="AB9" s="22"/>
      <c r="AC9" s="22"/>
      <c r="AD9" s="22"/>
      <c r="AE9" s="22"/>
      <c r="AF9" s="22"/>
      <c r="AG9" s="22"/>
      <c r="AH9" s="22"/>
      <c r="AI9" s="22"/>
      <c r="AJ9" s="22"/>
      <c r="AK9" s="22"/>
      <c r="AL9" s="22"/>
      <c r="AM9" s="22"/>
      <c r="AN9" s="22"/>
      <c r="AO9" s="22"/>
      <c r="AP9" s="77"/>
      <c r="AQ9" s="22"/>
      <c r="AR9" s="22"/>
      <c r="AS9" s="22"/>
      <c r="AT9" s="22"/>
      <c r="AU9" s="22"/>
      <c r="AV9" s="22"/>
      <c r="AW9" s="22"/>
    </row>
    <row r="10" spans="1:49" s="1" customFormat="1" ht="15.75">
      <c r="A10" s="31" t="s">
        <v>1</v>
      </c>
      <c r="B10" s="21">
        <f t="shared" ref="B10:AK10" si="0">B6+B8</f>
        <v>-3.0653364942067456</v>
      </c>
      <c r="C10" s="21">
        <f t="shared" si="0"/>
        <v>-5.6658670152145776</v>
      </c>
      <c r="D10" s="21">
        <f t="shared" si="0"/>
        <v>-10.350835177945612</v>
      </c>
      <c r="E10" s="21">
        <f t="shared" si="0"/>
        <v>-14.779470623255435</v>
      </c>
      <c r="F10" s="21">
        <f t="shared" si="0"/>
        <v>-19.337913106106747</v>
      </c>
      <c r="G10" s="21">
        <f t="shared" si="0"/>
        <v>-24.333936844562238</v>
      </c>
      <c r="H10" s="21">
        <f t="shared" si="0"/>
        <v>-29.981927859663429</v>
      </c>
      <c r="I10" s="21">
        <f t="shared" si="0"/>
        <v>-35.55169321529101</v>
      </c>
      <c r="J10" s="21">
        <f t="shared" si="0"/>
        <v>-41.32577266045891</v>
      </c>
      <c r="K10" s="21">
        <f t="shared" si="0"/>
        <v>-46.900221099088888</v>
      </c>
      <c r="L10" s="21">
        <f t="shared" si="0"/>
        <v>-51.200586497636024</v>
      </c>
      <c r="M10" s="21">
        <f t="shared" si="0"/>
        <v>-56.09993245686158</v>
      </c>
      <c r="N10" s="21">
        <f t="shared" si="0"/>
        <v>-56.497913803056022</v>
      </c>
      <c r="O10" s="21">
        <f t="shared" si="0"/>
        <v>-56.497913803056022</v>
      </c>
      <c r="P10" s="21">
        <f t="shared" si="0"/>
        <v>-56.497913803056022</v>
      </c>
      <c r="Q10" s="21">
        <f t="shared" si="0"/>
        <v>-56.956959352705852</v>
      </c>
      <c r="R10" s="21">
        <f t="shared" si="0"/>
        <v>-56.956959352705852</v>
      </c>
      <c r="S10" s="21">
        <f t="shared" si="0"/>
        <v>-56.956959352705852</v>
      </c>
      <c r="T10" s="21">
        <f t="shared" si="0"/>
        <v>-57.419734647446589</v>
      </c>
      <c r="U10" s="21">
        <f t="shared" si="0"/>
        <v>-57.419734647446589</v>
      </c>
      <c r="V10" s="21">
        <f t="shared" si="0"/>
        <v>-57.419734647446589</v>
      </c>
      <c r="W10" s="21">
        <f t="shared" si="0"/>
        <v>-57.886269991457091</v>
      </c>
      <c r="X10" s="21">
        <f t="shared" si="0"/>
        <v>-57.886269991457091</v>
      </c>
      <c r="Y10" s="21">
        <f t="shared" si="0"/>
        <v>-57.886269991457091</v>
      </c>
      <c r="Z10" s="21">
        <f t="shared" si="0"/>
        <v>-58.356595935137683</v>
      </c>
      <c r="AA10" s="21">
        <f t="shared" si="0"/>
        <v>-58.356595935137683</v>
      </c>
      <c r="AB10" s="21">
        <f t="shared" si="0"/>
        <v>-58.356595935137683</v>
      </c>
      <c r="AC10" s="21">
        <f t="shared" si="0"/>
        <v>-58.830743277110678</v>
      </c>
      <c r="AD10" s="21">
        <f t="shared" si="0"/>
        <v>-58.830743277110678</v>
      </c>
      <c r="AE10" s="21">
        <f t="shared" si="0"/>
        <v>-58.830743277110678</v>
      </c>
      <c r="AF10" s="21">
        <f t="shared" si="0"/>
        <v>-59.308743066237199</v>
      </c>
      <c r="AG10" s="21">
        <f t="shared" si="0"/>
        <v>-59.308743066237199</v>
      </c>
      <c r="AH10" s="21">
        <f t="shared" si="0"/>
        <v>-59.308743066237199</v>
      </c>
      <c r="AI10" s="21">
        <f t="shared" si="0"/>
        <v>-59.790626603650374</v>
      </c>
      <c r="AJ10" s="21">
        <f t="shared" si="0"/>
        <v>-59.790626603650374</v>
      </c>
      <c r="AK10" s="21">
        <f t="shared" si="0"/>
        <v>-59.790626603650374</v>
      </c>
      <c r="AL10" s="21">
        <f t="shared" ref="AL10:AO10" si="1">AL6+AL8</f>
        <v>-60.276425444805035</v>
      </c>
      <c r="AM10" s="21">
        <f t="shared" si="1"/>
        <v>-60.276425444805035</v>
      </c>
      <c r="AN10" s="21">
        <f t="shared" si="1"/>
        <v>-60.276425444805035</v>
      </c>
      <c r="AO10" s="21">
        <f t="shared" si="1"/>
        <v>-60.766171401544078</v>
      </c>
      <c r="AP10" s="77"/>
      <c r="AQ10" s="22"/>
      <c r="AR10" s="22"/>
      <c r="AS10" s="22"/>
      <c r="AT10" s="22"/>
      <c r="AU10" s="22"/>
      <c r="AV10" s="22"/>
      <c r="AW10" s="22"/>
    </row>
    <row r="11" spans="1:49" s="1" customFormat="1" ht="15.75">
      <c r="A11" s="31"/>
      <c r="Z11" s="22"/>
      <c r="AA11" s="22"/>
      <c r="AB11" s="22"/>
      <c r="AC11" s="22"/>
      <c r="AD11" s="22"/>
      <c r="AE11" s="22"/>
      <c r="AF11" s="22"/>
      <c r="AG11" s="22"/>
      <c r="AH11" s="22"/>
      <c r="AI11" s="22"/>
      <c r="AJ11" s="22"/>
      <c r="AK11" s="22"/>
      <c r="AL11" s="22"/>
      <c r="AM11" s="22"/>
      <c r="AN11" s="22"/>
      <c r="AO11" s="22"/>
      <c r="AP11" s="77"/>
      <c r="AQ11" s="22"/>
      <c r="AR11" s="22"/>
      <c r="AS11" s="22"/>
      <c r="AT11" s="22"/>
      <c r="AU11" s="22"/>
      <c r="AV11" s="22"/>
      <c r="AW11" s="22"/>
    </row>
    <row r="12" spans="1:49" s="1" customFormat="1" ht="15.75">
      <c r="A12" s="31" t="s">
        <v>21</v>
      </c>
      <c r="B12" s="21">
        <f t="shared" ref="B12:AK12" si="2">(B6+B10)/2</f>
        <v>-1.5326682471033728</v>
      </c>
      <c r="C12" s="21">
        <f t="shared" si="2"/>
        <v>-4.3656017547106618</v>
      </c>
      <c r="D12" s="21">
        <f t="shared" si="2"/>
        <v>-8.0083510965800944</v>
      </c>
      <c r="E12" s="21">
        <f t="shared" si="2"/>
        <v>-12.591343703669166</v>
      </c>
      <c r="F12" s="21">
        <f t="shared" si="2"/>
        <v>-17.058691864681091</v>
      </c>
      <c r="G12" s="21">
        <f t="shared" si="2"/>
        <v>-21.835924975334493</v>
      </c>
      <c r="H12" s="21">
        <f t="shared" si="2"/>
        <v>-27.23022722170959</v>
      </c>
      <c r="I12" s="21">
        <f t="shared" si="2"/>
        <v>-32.76681053747722</v>
      </c>
      <c r="J12" s="21">
        <f t="shared" si="2"/>
        <v>-38.43873293787496</v>
      </c>
      <c r="K12" s="21">
        <f t="shared" si="2"/>
        <v>-44.246295319259502</v>
      </c>
      <c r="L12" s="21">
        <f t="shared" si="2"/>
        <v>-49.050403798362453</v>
      </c>
      <c r="M12" s="21">
        <f t="shared" si="2"/>
        <v>-53.650259477248802</v>
      </c>
      <c r="N12" s="21">
        <f t="shared" si="2"/>
        <v>-56.497913803056022</v>
      </c>
      <c r="O12" s="21">
        <f t="shared" si="2"/>
        <v>-56.497913803056022</v>
      </c>
      <c r="P12" s="21">
        <f t="shared" si="2"/>
        <v>-56.497913803056022</v>
      </c>
      <c r="Q12" s="21">
        <f t="shared" si="2"/>
        <v>-56.956959352705852</v>
      </c>
      <c r="R12" s="21">
        <f t="shared" si="2"/>
        <v>-56.956959352705852</v>
      </c>
      <c r="S12" s="21">
        <f t="shared" si="2"/>
        <v>-56.956959352705852</v>
      </c>
      <c r="T12" s="21">
        <f t="shared" si="2"/>
        <v>-57.419734647446589</v>
      </c>
      <c r="U12" s="21">
        <f t="shared" si="2"/>
        <v>-57.419734647446589</v>
      </c>
      <c r="V12" s="21">
        <f t="shared" si="2"/>
        <v>-57.419734647446589</v>
      </c>
      <c r="W12" s="21">
        <f t="shared" si="2"/>
        <v>-57.886269991457091</v>
      </c>
      <c r="X12" s="21">
        <f t="shared" si="2"/>
        <v>-57.886269991457091</v>
      </c>
      <c r="Y12" s="21">
        <f t="shared" si="2"/>
        <v>-57.886269991457091</v>
      </c>
      <c r="Z12" s="21">
        <f t="shared" si="2"/>
        <v>-58.356595935137683</v>
      </c>
      <c r="AA12" s="21">
        <f t="shared" si="2"/>
        <v>-58.356595935137683</v>
      </c>
      <c r="AB12" s="21">
        <f t="shared" si="2"/>
        <v>-58.356595935137683</v>
      </c>
      <c r="AC12" s="21">
        <f t="shared" si="2"/>
        <v>-58.830743277110678</v>
      </c>
      <c r="AD12" s="21">
        <f t="shared" si="2"/>
        <v>-58.830743277110678</v>
      </c>
      <c r="AE12" s="21">
        <f t="shared" si="2"/>
        <v>-58.830743277110678</v>
      </c>
      <c r="AF12" s="21">
        <f t="shared" si="2"/>
        <v>-59.308743066237199</v>
      </c>
      <c r="AG12" s="21">
        <f t="shared" si="2"/>
        <v>-59.308743066237199</v>
      </c>
      <c r="AH12" s="21">
        <f t="shared" si="2"/>
        <v>-59.308743066237199</v>
      </c>
      <c r="AI12" s="21">
        <f t="shared" si="2"/>
        <v>-59.790626603650374</v>
      </c>
      <c r="AJ12" s="21">
        <f t="shared" si="2"/>
        <v>-59.790626603650374</v>
      </c>
      <c r="AK12" s="21">
        <f t="shared" si="2"/>
        <v>-59.790626603650374</v>
      </c>
      <c r="AL12" s="21">
        <f t="shared" ref="AL12:AO12" si="3">(AL6+AL10)/2</f>
        <v>-60.276425444805035</v>
      </c>
      <c r="AM12" s="21">
        <f t="shared" si="3"/>
        <v>-60.276425444805035</v>
      </c>
      <c r="AN12" s="21">
        <f t="shared" si="3"/>
        <v>-60.276425444805035</v>
      </c>
      <c r="AO12" s="21">
        <f t="shared" si="3"/>
        <v>-60.766171401544078</v>
      </c>
      <c r="AP12" s="77"/>
      <c r="AQ12" s="22"/>
      <c r="AR12" s="22"/>
      <c r="AS12" s="22"/>
      <c r="AT12" s="22"/>
      <c r="AU12" s="22"/>
      <c r="AV12" s="22"/>
      <c r="AW12" s="22"/>
    </row>
    <row r="13" spans="1:49" s="1" customFormat="1" ht="18.75">
      <c r="A13" s="31" t="s">
        <v>22</v>
      </c>
      <c r="B13" s="39">
        <f>B24</f>
        <v>4.5199999999999997E-2</v>
      </c>
      <c r="C13" s="39">
        <f>B13</f>
        <v>4.5199999999999997E-2</v>
      </c>
      <c r="D13" s="39">
        <f>B13</f>
        <v>4.5199999999999997E-2</v>
      </c>
      <c r="E13" s="39">
        <f>B25</f>
        <v>3.3700000000000001E-2</v>
      </c>
      <c r="F13" s="39">
        <f>E13</f>
        <v>3.3700000000000001E-2</v>
      </c>
      <c r="G13" s="39">
        <f>E13</f>
        <v>3.3700000000000001E-2</v>
      </c>
      <c r="H13" s="39">
        <f>B26</f>
        <v>3.2500000000000001E-2</v>
      </c>
      <c r="I13" s="39">
        <f>H13</f>
        <v>3.2500000000000001E-2</v>
      </c>
      <c r="J13" s="39">
        <f>H13</f>
        <v>3.2500000000000001E-2</v>
      </c>
      <c r="K13" s="39">
        <f>B27</f>
        <v>3.2500000000000001E-2</v>
      </c>
      <c r="L13" s="39">
        <f>K13</f>
        <v>3.2500000000000001E-2</v>
      </c>
      <c r="M13" s="39">
        <f>K13</f>
        <v>3.2500000000000001E-2</v>
      </c>
      <c r="N13" s="39">
        <f>N24</f>
        <v>3.2500000000000001E-2</v>
      </c>
      <c r="O13" s="39">
        <f>N13</f>
        <v>3.2500000000000001E-2</v>
      </c>
      <c r="P13" s="39">
        <f>N13</f>
        <v>3.2500000000000001E-2</v>
      </c>
      <c r="Q13" s="39">
        <f>N25</f>
        <v>3.2500000000000001E-2</v>
      </c>
      <c r="R13" s="39">
        <f>Q13</f>
        <v>3.2500000000000001E-2</v>
      </c>
      <c r="S13" s="39">
        <f>Q13</f>
        <v>3.2500000000000001E-2</v>
      </c>
      <c r="T13" s="39">
        <f>N26</f>
        <v>3.2500000000000001E-2</v>
      </c>
      <c r="U13" s="39">
        <f>T13</f>
        <v>3.2500000000000001E-2</v>
      </c>
      <c r="V13" s="39">
        <f>T13</f>
        <v>3.2500000000000001E-2</v>
      </c>
      <c r="W13" s="39">
        <f>N27</f>
        <v>3.2500000000000001E-2</v>
      </c>
      <c r="X13" s="39">
        <f>W13</f>
        <v>3.2500000000000001E-2</v>
      </c>
      <c r="Y13" s="39">
        <f>W13</f>
        <v>3.2500000000000001E-2</v>
      </c>
      <c r="Z13" s="40">
        <f>Z24</f>
        <v>3.2500000000000001E-2</v>
      </c>
      <c r="AA13" s="40">
        <f>Z24</f>
        <v>3.2500000000000001E-2</v>
      </c>
      <c r="AB13" s="40">
        <f>Z24</f>
        <v>3.2500000000000001E-2</v>
      </c>
      <c r="AC13" s="40">
        <f>Z25</f>
        <v>3.2500000000000001E-2</v>
      </c>
      <c r="AD13" s="40">
        <f>Z25</f>
        <v>3.2500000000000001E-2</v>
      </c>
      <c r="AE13" s="40">
        <f>Z25</f>
        <v>3.2500000000000001E-2</v>
      </c>
      <c r="AF13" s="40">
        <f>Z26</f>
        <v>3.2500000000000001E-2</v>
      </c>
      <c r="AG13" s="40">
        <f>Z26</f>
        <v>3.2500000000000001E-2</v>
      </c>
      <c r="AH13" s="40">
        <f>Z26</f>
        <v>3.2500000000000001E-2</v>
      </c>
      <c r="AI13" s="40">
        <f>Z27</f>
        <v>3.2500000000000001E-2</v>
      </c>
      <c r="AJ13" s="40">
        <f>Z27</f>
        <v>3.2500000000000001E-2</v>
      </c>
      <c r="AK13" s="40">
        <f>Z27</f>
        <v>3.2500000000000001E-2</v>
      </c>
      <c r="AL13" s="40">
        <f>AL24</f>
        <v>3.2500000000000001E-2</v>
      </c>
      <c r="AM13" s="40">
        <f>AL24</f>
        <v>3.2500000000000001E-2</v>
      </c>
      <c r="AN13" s="40">
        <f>AL24</f>
        <v>3.2500000000000001E-2</v>
      </c>
      <c r="AO13" s="40">
        <f>AL25</f>
        <v>3.2500000000000001E-2</v>
      </c>
      <c r="AP13" s="77"/>
      <c r="AQ13" s="22"/>
      <c r="AR13" s="22"/>
      <c r="AS13" s="22"/>
      <c r="AT13" s="22"/>
      <c r="AU13" s="22"/>
      <c r="AV13" s="22"/>
      <c r="AW13" s="22"/>
    </row>
    <row r="14" spans="1:49" s="1" customFormat="1" ht="15.75">
      <c r="A14" s="31" t="s">
        <v>12</v>
      </c>
      <c r="B14" s="15">
        <f t="shared" ref="B14:M14" si="4">+B12*B13/12</f>
        <v>-5.7730503974227042E-3</v>
      </c>
      <c r="C14" s="15">
        <f t="shared" si="4"/>
        <v>-1.6443766609410156E-2</v>
      </c>
      <c r="D14" s="15">
        <f t="shared" si="4"/>
        <v>-3.0164789130451689E-2</v>
      </c>
      <c r="E14" s="15">
        <f t="shared" si="4"/>
        <v>-3.5360690234470908E-2</v>
      </c>
      <c r="F14" s="15">
        <f t="shared" si="4"/>
        <v>-4.7906492986646065E-2</v>
      </c>
      <c r="G14" s="15">
        <f t="shared" si="4"/>
        <v>-6.1322555972397698E-2</v>
      </c>
      <c r="H14" s="15">
        <f t="shared" si="4"/>
        <v>-7.3748532058796806E-2</v>
      </c>
      <c r="I14" s="15">
        <f t="shared" si="4"/>
        <v>-8.8743445205667473E-2</v>
      </c>
      <c r="J14" s="15">
        <f t="shared" si="4"/>
        <v>-0.10410490170674469</v>
      </c>
      <c r="K14" s="15">
        <f t="shared" si="4"/>
        <v>-0.11983371648966117</v>
      </c>
      <c r="L14" s="15">
        <f t="shared" si="4"/>
        <v>-0.13284484362056498</v>
      </c>
      <c r="M14" s="15">
        <f t="shared" si="4"/>
        <v>-0.14530278608421551</v>
      </c>
      <c r="N14" s="15">
        <f t="shared" ref="N14:X14" si="5">+N12*N13/12</f>
        <v>-0.15301518321661006</v>
      </c>
      <c r="O14" s="15">
        <f t="shared" si="5"/>
        <v>-0.15301518321661006</v>
      </c>
      <c r="P14" s="15">
        <f t="shared" si="5"/>
        <v>-0.15301518321661006</v>
      </c>
      <c r="Q14" s="15">
        <f t="shared" si="5"/>
        <v>-0.15425843158024502</v>
      </c>
      <c r="R14" s="15">
        <f t="shared" si="5"/>
        <v>-0.15425843158024502</v>
      </c>
      <c r="S14" s="15">
        <f t="shared" si="5"/>
        <v>-0.15425843158024502</v>
      </c>
      <c r="T14" s="15">
        <f t="shared" si="5"/>
        <v>-0.15551178133683452</v>
      </c>
      <c r="U14" s="15">
        <f t="shared" si="5"/>
        <v>-0.15551178133683452</v>
      </c>
      <c r="V14" s="15">
        <f t="shared" si="5"/>
        <v>-0.15551178133683452</v>
      </c>
      <c r="W14" s="15">
        <f t="shared" si="5"/>
        <v>-0.1567753145601963</v>
      </c>
      <c r="X14" s="15">
        <f t="shared" si="5"/>
        <v>-0.1567753145601963</v>
      </c>
      <c r="Y14" s="15">
        <f>+Y12*Y13/12</f>
        <v>-0.1567753145601963</v>
      </c>
      <c r="Z14" s="26">
        <f>+Z12*Z13/12</f>
        <v>-0.15804911399099789</v>
      </c>
      <c r="AA14" s="26">
        <f t="shared" ref="AA14:AK14" si="6">+AA12*AA13/12</f>
        <v>-0.15804911399099789</v>
      </c>
      <c r="AB14" s="26">
        <f t="shared" si="6"/>
        <v>-0.15804911399099789</v>
      </c>
      <c r="AC14" s="26">
        <f t="shared" si="6"/>
        <v>-0.15933326304217474</v>
      </c>
      <c r="AD14" s="26">
        <f t="shared" si="6"/>
        <v>-0.15933326304217474</v>
      </c>
      <c r="AE14" s="26">
        <f t="shared" si="6"/>
        <v>-0.15933326304217474</v>
      </c>
      <c r="AF14" s="26">
        <f t="shared" si="6"/>
        <v>-0.16062784580439241</v>
      </c>
      <c r="AG14" s="26">
        <f t="shared" si="6"/>
        <v>-0.16062784580439241</v>
      </c>
      <c r="AH14" s="26">
        <f t="shared" si="6"/>
        <v>-0.16062784580439241</v>
      </c>
      <c r="AI14" s="26">
        <f t="shared" si="6"/>
        <v>-0.16193294705155312</v>
      </c>
      <c r="AJ14" s="26">
        <f t="shared" si="6"/>
        <v>-0.16193294705155312</v>
      </c>
      <c r="AK14" s="26">
        <f t="shared" si="6"/>
        <v>-0.16193294705155312</v>
      </c>
      <c r="AL14" s="26">
        <f>+AL12*AL13/12</f>
        <v>-0.16324865224634696</v>
      </c>
      <c r="AM14" s="26">
        <f t="shared" ref="AM14:AO14" si="7">+AM12*AM13/12</f>
        <v>-0.16324865224634696</v>
      </c>
      <c r="AN14" s="26">
        <f t="shared" si="7"/>
        <v>-0.16324865224634696</v>
      </c>
      <c r="AO14" s="26">
        <f t="shared" si="7"/>
        <v>-0.16457504754584854</v>
      </c>
      <c r="AP14" s="78">
        <f>SUM(B14:AO14)</f>
        <v>-5.2943822165303516</v>
      </c>
      <c r="AQ14" s="22"/>
      <c r="AR14" s="22"/>
      <c r="AS14" s="22"/>
      <c r="AT14" s="22"/>
      <c r="AU14" s="22"/>
      <c r="AV14" s="22"/>
      <c r="AW14" s="22"/>
    </row>
    <row r="15" spans="1:49" s="1" customFormat="1" ht="15.75">
      <c r="A15" s="31" t="s">
        <v>23</v>
      </c>
      <c r="B15" s="12"/>
      <c r="D15" s="24">
        <f>SUM(B14:D14)</f>
        <v>-5.2381606137284549E-2</v>
      </c>
      <c r="G15" s="24">
        <f>SUM(E14:G14)</f>
        <v>-0.14458973919351467</v>
      </c>
      <c r="J15" s="24">
        <f>SUM(H14:J14)</f>
        <v>-0.26659687897120898</v>
      </c>
      <c r="M15" s="24">
        <f>SUM(K14:M14)</f>
        <v>-0.3979813461944417</v>
      </c>
      <c r="N15" s="12"/>
      <c r="P15" s="24">
        <f>SUM(N14:P14)</f>
        <v>-0.45904554964983019</v>
      </c>
      <c r="S15" s="24">
        <f>SUM(Q14:S14)</f>
        <v>-0.46277529474073509</v>
      </c>
      <c r="V15" s="24">
        <f>SUM(T14:V14)</f>
        <v>-0.46653534401050356</v>
      </c>
      <c r="Y15" s="24">
        <f>SUM(W14:Y14)</f>
        <v>-0.47032594368058889</v>
      </c>
      <c r="Z15" s="27"/>
      <c r="AA15" s="22"/>
      <c r="AB15" s="21">
        <f>SUM(Z14:AB14)</f>
        <v>-0.47414734197299369</v>
      </c>
      <c r="AC15" s="22"/>
      <c r="AD15" s="22"/>
      <c r="AE15" s="21">
        <f>SUM(AC14:AE14)</f>
        <v>-0.47799978912652419</v>
      </c>
      <c r="AF15" s="22"/>
      <c r="AG15" s="22"/>
      <c r="AH15" s="21">
        <f>SUM(AF14:AH14)</f>
        <v>-0.48188353741317724</v>
      </c>
      <c r="AI15" s="21">
        <f>AI14</f>
        <v>-0.16193294705155312</v>
      </c>
      <c r="AJ15" s="22"/>
      <c r="AK15" s="21">
        <f>SUM(AI14:AK14)</f>
        <v>-0.48579884115465932</v>
      </c>
      <c r="AL15" s="27"/>
      <c r="AM15" s="22"/>
      <c r="AN15" s="21">
        <f>SUM(AL14:AN14)</f>
        <v>-0.48974595673904087</v>
      </c>
      <c r="AO15" s="22"/>
      <c r="AP15" s="77">
        <f>SUM(B15:AO15)</f>
        <v>-5.2917401160360562</v>
      </c>
      <c r="AQ15" s="22"/>
      <c r="AR15" s="22"/>
      <c r="AS15" s="22"/>
      <c r="AT15" s="22"/>
      <c r="AU15" s="22"/>
      <c r="AV15" s="22"/>
      <c r="AW15" s="22"/>
    </row>
    <row r="16" spans="1:49" s="1" customFormat="1" ht="15.75">
      <c r="A16" s="31" t="s">
        <v>27</v>
      </c>
      <c r="B16" s="14">
        <f t="shared" ref="B16:M16" si="8">B10</f>
        <v>-3.0653364942067456</v>
      </c>
      <c r="C16" s="14">
        <f t="shared" si="8"/>
        <v>-5.6658670152145776</v>
      </c>
      <c r="D16" s="14">
        <f t="shared" si="8"/>
        <v>-10.350835177945612</v>
      </c>
      <c r="E16" s="14">
        <f t="shared" si="8"/>
        <v>-14.779470623255435</v>
      </c>
      <c r="F16" s="14">
        <f t="shared" si="8"/>
        <v>-19.337913106106747</v>
      </c>
      <c r="G16" s="14">
        <f t="shared" si="8"/>
        <v>-24.333936844562238</v>
      </c>
      <c r="H16" s="14">
        <f t="shared" si="8"/>
        <v>-29.981927859663429</v>
      </c>
      <c r="I16" s="14">
        <f t="shared" si="8"/>
        <v>-35.55169321529101</v>
      </c>
      <c r="J16" s="14">
        <f t="shared" si="8"/>
        <v>-41.32577266045891</v>
      </c>
      <c r="K16" s="14">
        <f t="shared" si="8"/>
        <v>-46.900221099088888</v>
      </c>
      <c r="L16" s="14">
        <f t="shared" si="8"/>
        <v>-51.200586497636024</v>
      </c>
      <c r="M16" s="14">
        <f t="shared" si="8"/>
        <v>-56.09993245686158</v>
      </c>
      <c r="N16" s="14">
        <f t="shared" ref="N16:Y16" si="9">N10</f>
        <v>-56.497913803056022</v>
      </c>
      <c r="O16" s="14">
        <f t="shared" si="9"/>
        <v>-56.497913803056022</v>
      </c>
      <c r="P16" s="14">
        <f t="shared" si="9"/>
        <v>-56.497913803056022</v>
      </c>
      <c r="Q16" s="14">
        <f t="shared" si="9"/>
        <v>-56.956959352705852</v>
      </c>
      <c r="R16" s="14">
        <f t="shared" si="9"/>
        <v>-56.956959352705852</v>
      </c>
      <c r="S16" s="14">
        <f t="shared" si="9"/>
        <v>-56.956959352705852</v>
      </c>
      <c r="T16" s="14">
        <f t="shared" si="9"/>
        <v>-57.419734647446589</v>
      </c>
      <c r="U16" s="14">
        <f t="shared" si="9"/>
        <v>-57.419734647446589</v>
      </c>
      <c r="V16" s="14">
        <f t="shared" si="9"/>
        <v>-57.419734647446589</v>
      </c>
      <c r="W16" s="14">
        <f t="shared" si="9"/>
        <v>-57.886269991457091</v>
      </c>
      <c r="X16" s="14">
        <f t="shared" si="9"/>
        <v>-57.886269991457091</v>
      </c>
      <c r="Y16" s="14">
        <f t="shared" si="9"/>
        <v>-57.886269991457091</v>
      </c>
      <c r="Z16" s="28">
        <f>Z10</f>
        <v>-58.356595935137683</v>
      </c>
      <c r="AA16" s="28">
        <f>AA10</f>
        <v>-58.356595935137683</v>
      </c>
      <c r="AB16" s="28">
        <f>AB10</f>
        <v>-58.356595935137683</v>
      </c>
      <c r="AC16" s="28">
        <f>AC10</f>
        <v>-58.830743277110678</v>
      </c>
      <c r="AD16" s="28">
        <f t="shared" ref="AD16:AK16" si="10">AD10</f>
        <v>-58.830743277110678</v>
      </c>
      <c r="AE16" s="28">
        <f t="shared" si="10"/>
        <v>-58.830743277110678</v>
      </c>
      <c r="AF16" s="28">
        <f t="shared" si="10"/>
        <v>-59.308743066237199</v>
      </c>
      <c r="AG16" s="28">
        <f t="shared" si="10"/>
        <v>-59.308743066237199</v>
      </c>
      <c r="AH16" s="28">
        <f>AH10</f>
        <v>-59.308743066237199</v>
      </c>
      <c r="AI16" s="28">
        <f>AI10</f>
        <v>-59.790626603650374</v>
      </c>
      <c r="AJ16" s="28">
        <f t="shared" si="10"/>
        <v>-59.790626603650374</v>
      </c>
      <c r="AK16" s="28">
        <f t="shared" si="10"/>
        <v>-59.790626603650374</v>
      </c>
      <c r="AL16" s="28">
        <f>AL10</f>
        <v>-60.276425444805035</v>
      </c>
      <c r="AM16" s="28">
        <f>AM10</f>
        <v>-60.276425444805035</v>
      </c>
      <c r="AN16" s="28">
        <f>AN10</f>
        <v>-60.276425444805035</v>
      </c>
      <c r="AO16" s="28">
        <f>AO10</f>
        <v>-60.766171401544078</v>
      </c>
      <c r="AP16" s="79"/>
      <c r="AQ16" s="22"/>
      <c r="AR16" s="22"/>
      <c r="AS16" s="22"/>
      <c r="AT16" s="22"/>
      <c r="AU16" s="22"/>
      <c r="AV16" s="22"/>
      <c r="AW16" s="22"/>
    </row>
    <row r="17" spans="1:49" s="1" customFormat="1" ht="15.75">
      <c r="A17" s="31" t="s">
        <v>28</v>
      </c>
      <c r="B17" s="11">
        <f t="shared" ref="B17:M17" si="11">SUM(B15:B16)</f>
        <v>-3.0653364942067456</v>
      </c>
      <c r="C17" s="11">
        <f t="shared" si="11"/>
        <v>-5.6658670152145776</v>
      </c>
      <c r="D17" s="11">
        <f t="shared" si="11"/>
        <v>-10.403216784082897</v>
      </c>
      <c r="E17" s="11">
        <f t="shared" si="11"/>
        <v>-14.779470623255435</v>
      </c>
      <c r="F17" s="11">
        <f t="shared" si="11"/>
        <v>-19.337913106106747</v>
      </c>
      <c r="G17" s="11">
        <f t="shared" si="11"/>
        <v>-24.478526583755752</v>
      </c>
      <c r="H17" s="11">
        <f t="shared" si="11"/>
        <v>-29.981927859663429</v>
      </c>
      <c r="I17" s="11">
        <f t="shared" si="11"/>
        <v>-35.55169321529101</v>
      </c>
      <c r="J17" s="11">
        <f t="shared" si="11"/>
        <v>-41.592369539430116</v>
      </c>
      <c r="K17" s="11">
        <f t="shared" si="11"/>
        <v>-46.900221099088888</v>
      </c>
      <c r="L17" s="11">
        <f t="shared" si="11"/>
        <v>-51.200586497636024</v>
      </c>
      <c r="M17" s="11">
        <f t="shared" si="11"/>
        <v>-56.497913803056022</v>
      </c>
      <c r="N17" s="11">
        <f t="shared" ref="N17:Y17" si="12">SUM(N15:N16)</f>
        <v>-56.497913803056022</v>
      </c>
      <c r="O17" s="11">
        <f t="shared" si="12"/>
        <v>-56.497913803056022</v>
      </c>
      <c r="P17" s="11">
        <f t="shared" si="12"/>
        <v>-56.956959352705852</v>
      </c>
      <c r="Q17" s="11">
        <f t="shared" si="12"/>
        <v>-56.956959352705852</v>
      </c>
      <c r="R17" s="11">
        <f t="shared" si="12"/>
        <v>-56.956959352705852</v>
      </c>
      <c r="S17" s="11">
        <f t="shared" si="12"/>
        <v>-57.419734647446589</v>
      </c>
      <c r="T17" s="11">
        <f t="shared" si="12"/>
        <v>-57.419734647446589</v>
      </c>
      <c r="U17" s="11">
        <f t="shared" si="12"/>
        <v>-57.419734647446589</v>
      </c>
      <c r="V17" s="11">
        <f t="shared" si="12"/>
        <v>-57.886269991457091</v>
      </c>
      <c r="W17" s="11">
        <f t="shared" si="12"/>
        <v>-57.886269991457091</v>
      </c>
      <c r="X17" s="11">
        <f t="shared" si="12"/>
        <v>-57.886269991457091</v>
      </c>
      <c r="Y17" s="11">
        <f t="shared" si="12"/>
        <v>-58.356595935137683</v>
      </c>
      <c r="Z17" s="16">
        <f t="shared" ref="Z17:AA17" si="13">SUM(Z15:Z16)</f>
        <v>-58.356595935137683</v>
      </c>
      <c r="AA17" s="16">
        <f t="shared" si="13"/>
        <v>-58.356595935137683</v>
      </c>
      <c r="AB17" s="16">
        <f t="shared" ref="AB17:AM17" si="14">SUM(AB15:AB16)</f>
        <v>-58.830743277110678</v>
      </c>
      <c r="AC17" s="16">
        <f t="shared" si="14"/>
        <v>-58.830743277110678</v>
      </c>
      <c r="AD17" s="16">
        <f t="shared" si="14"/>
        <v>-58.830743277110678</v>
      </c>
      <c r="AE17" s="16">
        <f t="shared" si="14"/>
        <v>-59.308743066237199</v>
      </c>
      <c r="AF17" s="16">
        <f t="shared" si="14"/>
        <v>-59.308743066237199</v>
      </c>
      <c r="AG17" s="16">
        <f t="shared" si="14"/>
        <v>-59.308743066237199</v>
      </c>
      <c r="AH17" s="16">
        <f>SUM(AH15:AH16)</f>
        <v>-59.790626603650374</v>
      </c>
      <c r="AI17" s="16">
        <f>SUM(AI15:AI16)</f>
        <v>-59.952559550701928</v>
      </c>
      <c r="AJ17" s="16">
        <f t="shared" si="14"/>
        <v>-59.790626603650374</v>
      </c>
      <c r="AK17" s="16">
        <f t="shared" si="14"/>
        <v>-60.276425444805035</v>
      </c>
      <c r="AL17" s="16">
        <f t="shared" si="14"/>
        <v>-60.276425444805035</v>
      </c>
      <c r="AM17" s="16">
        <f t="shared" si="14"/>
        <v>-60.276425444805035</v>
      </c>
      <c r="AN17" s="16">
        <f t="shared" ref="AN17:AO17" si="15">SUM(AN15:AN16)</f>
        <v>-60.766171401544078</v>
      </c>
      <c r="AO17" s="16">
        <f t="shared" si="15"/>
        <v>-60.766171401544078</v>
      </c>
      <c r="AP17" s="76">
        <f>AP8+AP14</f>
        <v>-60.930746449089924</v>
      </c>
      <c r="AQ17" s="22"/>
      <c r="AR17" s="22"/>
      <c r="AS17" s="22"/>
      <c r="AT17" s="22"/>
      <c r="AU17" s="22"/>
      <c r="AV17" s="22"/>
      <c r="AW17" s="22"/>
    </row>
    <row r="18" spans="1:49">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row>
    <row r="19" spans="1:49" ht="15">
      <c r="A19" s="8"/>
    </row>
    <row r="20" spans="1:49" s="10" customFormat="1" ht="30.75" customHeight="1">
      <c r="A20" s="17" t="s">
        <v>24</v>
      </c>
      <c r="B20" s="17"/>
      <c r="Z20" s="25"/>
      <c r="AL20" s="25"/>
    </row>
    <row r="21" spans="1:49" s="9" customFormat="1" ht="15">
      <c r="A21" s="18" t="s">
        <v>17</v>
      </c>
    </row>
    <row r="22" spans="1:49" s="2" customFormat="1" ht="16.5">
      <c r="A22" s="30" t="s">
        <v>25</v>
      </c>
      <c r="B22" s="30"/>
    </row>
    <row r="23" spans="1:49" ht="19.5" customHeight="1">
      <c r="A23" s="6"/>
      <c r="B23" s="3">
        <v>2009</v>
      </c>
      <c r="N23" s="3">
        <v>2010</v>
      </c>
      <c r="Z23" s="3">
        <v>2011</v>
      </c>
      <c r="AL23" s="3">
        <v>2012</v>
      </c>
    </row>
    <row r="24" spans="1:49">
      <c r="A24" s="4" t="s">
        <v>13</v>
      </c>
      <c r="B24" s="5">
        <v>4.5199999999999997E-2</v>
      </c>
      <c r="N24" s="5">
        <v>3.2500000000000001E-2</v>
      </c>
      <c r="Z24" s="29">
        <v>3.2500000000000001E-2</v>
      </c>
      <c r="AL24" s="29">
        <v>3.2500000000000001E-2</v>
      </c>
    </row>
    <row r="25" spans="1:49">
      <c r="A25" s="4" t="s">
        <v>14</v>
      </c>
      <c r="B25" s="5">
        <v>3.3700000000000001E-2</v>
      </c>
      <c r="N25" s="5">
        <v>3.2500000000000001E-2</v>
      </c>
      <c r="Z25" s="29">
        <v>3.2500000000000001E-2</v>
      </c>
      <c r="AL25" s="29">
        <v>3.2500000000000001E-2</v>
      </c>
    </row>
    <row r="26" spans="1:49">
      <c r="A26" s="4" t="s">
        <v>15</v>
      </c>
      <c r="B26" s="5">
        <v>3.2500000000000001E-2</v>
      </c>
      <c r="N26" s="5">
        <v>3.2500000000000001E-2</v>
      </c>
      <c r="Z26" s="29">
        <v>3.2500000000000001E-2</v>
      </c>
      <c r="AL26" s="29"/>
    </row>
    <row r="27" spans="1:49">
      <c r="A27" s="4" t="s">
        <v>16</v>
      </c>
      <c r="B27" s="5">
        <v>3.2500000000000001E-2</v>
      </c>
      <c r="N27" s="5">
        <v>3.2500000000000001E-2</v>
      </c>
      <c r="Z27" s="29">
        <v>3.2500000000000001E-2</v>
      </c>
      <c r="AL27" s="29"/>
    </row>
    <row r="28" spans="1:49">
      <c r="A28" s="4"/>
      <c r="B28" s="5"/>
      <c r="N28" s="5"/>
    </row>
  </sheetData>
  <mergeCells count="4">
    <mergeCell ref="N2:Y2"/>
    <mergeCell ref="B2:M2"/>
    <mergeCell ref="Z2:AK2"/>
    <mergeCell ref="AL2:AO2"/>
  </mergeCells>
  <phoneticPr fontId="4" type="noConversion"/>
  <hyperlinks>
    <hyperlink ref="A21" r:id="rId1"/>
  </hyperlinks>
  <printOptions horizontalCentered="1"/>
  <pageMargins left="0.39" right="0.35" top="0.48" bottom="0.51" header="0.3" footer="0.3"/>
  <pageSetup paperSize="5" scale="51" fitToWidth="3" fitToHeight="0" orientation="landscape" r:id="rId2"/>
  <headerFooter alignWithMargins="0">
    <oddHeader>&amp;RAttachment 4
WP-Schedule 3
2008-2010 Retail Refund Adjustment
Page &amp;P of &amp;N</oddHeader>
  </headerFooter>
  <colBreaks count="3" manualBreakCount="3">
    <brk id="13" max="26" man="1"/>
    <brk id="25" max="26" man="1"/>
    <brk id="37" max="2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view="pageBreakPreview" zoomScale="60" zoomScaleNormal="72" workbookViewId="0">
      <selection activeCell="A6" sqref="A6:XFD6"/>
    </sheetView>
  </sheetViews>
  <sheetFormatPr defaultRowHeight="12.75"/>
  <cols>
    <col min="1" max="1" width="82.7109375" customWidth="1"/>
    <col min="2" max="2" width="15.7109375" bestFit="1" customWidth="1" collapsed="1"/>
    <col min="3" max="10" width="15.7109375" bestFit="1" customWidth="1"/>
    <col min="11" max="11" width="15.7109375" bestFit="1" customWidth="1" collapsed="1"/>
    <col min="12" max="22" width="15.7109375" bestFit="1" customWidth="1"/>
    <col min="23" max="23" width="15.7109375" customWidth="1"/>
    <col min="24" max="24" width="11.5703125" customWidth="1"/>
    <col min="25" max="25" width="11.85546875" customWidth="1"/>
    <col min="26" max="30" width="15.7109375" bestFit="1" customWidth="1"/>
  </cols>
  <sheetData>
    <row r="1" spans="1:37">
      <c r="A1" s="20"/>
      <c r="B1" s="20"/>
      <c r="C1" s="20"/>
      <c r="D1" s="20"/>
      <c r="E1" s="20"/>
      <c r="F1" s="20"/>
      <c r="G1" s="20"/>
      <c r="H1" s="20"/>
      <c r="I1" s="20"/>
      <c r="J1" s="20"/>
      <c r="K1" s="20"/>
      <c r="L1" s="20"/>
      <c r="M1" s="20"/>
    </row>
    <row r="2" spans="1:37" s="1" customFormat="1" ht="15.75">
      <c r="B2" s="145">
        <v>2010</v>
      </c>
      <c r="C2" s="146"/>
      <c r="D2" s="146"/>
      <c r="E2" s="146"/>
      <c r="F2" s="146"/>
      <c r="G2" s="146"/>
      <c r="H2" s="146"/>
      <c r="I2" s="146"/>
      <c r="J2" s="146"/>
      <c r="K2" s="146"/>
      <c r="L2" s="146"/>
      <c r="M2" s="146"/>
      <c r="N2" s="145">
        <v>2011</v>
      </c>
      <c r="O2" s="146"/>
      <c r="P2" s="146"/>
      <c r="Q2" s="146"/>
      <c r="R2" s="146"/>
      <c r="S2" s="146"/>
      <c r="T2" s="146"/>
      <c r="U2" s="146"/>
      <c r="V2" s="146"/>
      <c r="W2" s="146"/>
      <c r="X2" s="146"/>
      <c r="Y2" s="147"/>
      <c r="Z2" s="145">
        <v>2012</v>
      </c>
      <c r="AA2" s="146"/>
      <c r="AB2" s="146"/>
      <c r="AC2" s="147"/>
      <c r="AD2" s="49"/>
    </row>
    <row r="3" spans="1:37">
      <c r="B3" s="19" t="s">
        <v>26</v>
      </c>
      <c r="C3" s="13" t="s">
        <v>26</v>
      </c>
      <c r="D3" s="13" t="s">
        <v>26</v>
      </c>
      <c r="E3" s="13" t="s">
        <v>26</v>
      </c>
      <c r="F3" s="13" t="s">
        <v>26</v>
      </c>
      <c r="G3" s="13" t="s">
        <v>26</v>
      </c>
      <c r="H3" s="13" t="s">
        <v>26</v>
      </c>
      <c r="I3" s="13" t="s">
        <v>26</v>
      </c>
      <c r="J3" s="13" t="s">
        <v>26</v>
      </c>
      <c r="K3" s="13" t="s">
        <v>26</v>
      </c>
      <c r="L3" s="13" t="s">
        <v>26</v>
      </c>
      <c r="M3" s="13" t="s">
        <v>26</v>
      </c>
      <c r="N3" s="41" t="s">
        <v>26</v>
      </c>
      <c r="O3" s="42" t="s">
        <v>26</v>
      </c>
      <c r="P3" s="42" t="s">
        <v>26</v>
      </c>
      <c r="Q3" s="42" t="s">
        <v>26</v>
      </c>
      <c r="R3" s="42" t="s">
        <v>26</v>
      </c>
      <c r="S3" s="42" t="s">
        <v>26</v>
      </c>
      <c r="T3" s="42" t="s">
        <v>26</v>
      </c>
      <c r="U3" s="42" t="s">
        <v>26</v>
      </c>
      <c r="V3" s="42" t="s">
        <v>26</v>
      </c>
      <c r="W3" s="42" t="s">
        <v>26</v>
      </c>
      <c r="X3" s="42" t="s">
        <v>26</v>
      </c>
      <c r="Y3" s="43" t="s">
        <v>26</v>
      </c>
      <c r="Z3" s="41" t="s">
        <v>26</v>
      </c>
      <c r="AA3" s="42" t="s">
        <v>26</v>
      </c>
      <c r="AB3" s="42" t="s">
        <v>26</v>
      </c>
      <c r="AC3" s="42" t="s">
        <v>26</v>
      </c>
      <c r="AD3" s="50"/>
    </row>
    <row r="4" spans="1:37" s="33" customFormat="1" ht="24" customHeight="1">
      <c r="A4" s="132"/>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45" t="s">
        <v>19</v>
      </c>
      <c r="Z4" s="32" t="s">
        <v>18</v>
      </c>
      <c r="AA4" s="32" t="s">
        <v>3</v>
      </c>
      <c r="AB4" s="32" t="s">
        <v>4</v>
      </c>
      <c r="AC4" s="32" t="s">
        <v>5</v>
      </c>
      <c r="AD4" s="44" t="s">
        <v>29</v>
      </c>
    </row>
    <row r="5" spans="1:37" s="35" customFormat="1" ht="15.75">
      <c r="A5" s="133"/>
      <c r="AD5" s="46"/>
    </row>
    <row r="6" spans="1:37" s="22" customFormat="1" ht="15.75">
      <c r="A6" s="134" t="s">
        <v>0</v>
      </c>
      <c r="B6" s="135">
        <v>0</v>
      </c>
      <c r="C6" s="38">
        <f>B10</f>
        <v>-8.2991158531002469</v>
      </c>
      <c r="D6" s="38">
        <f>C10</f>
        <v>-16.111861981359464</v>
      </c>
      <c r="E6" s="38">
        <f>D10+D15</f>
        <v>-19.797796810773853</v>
      </c>
      <c r="F6" s="38">
        <f>E10</f>
        <v>-23.181548129862232</v>
      </c>
      <c r="G6" s="38">
        <f>F10</f>
        <v>-26.280056700932285</v>
      </c>
      <c r="H6" s="38">
        <f>G10+G15</f>
        <v>-29.137407751097744</v>
      </c>
      <c r="I6" s="38">
        <f>H10</f>
        <v>-31.914524352181864</v>
      </c>
      <c r="J6" s="38">
        <f>I10</f>
        <v>-34.956413444532139</v>
      </c>
      <c r="K6" s="38">
        <f>J10+J15</f>
        <v>-38.139656378391194</v>
      </c>
      <c r="L6" s="38">
        <f>K10</f>
        <v>-40.859670796011166</v>
      </c>
      <c r="M6" s="38">
        <f>L10</f>
        <v>-43.294335197891833</v>
      </c>
      <c r="N6" s="135">
        <f>M10+M15</f>
        <v>-46.324994941117687</v>
      </c>
      <c r="O6" s="38">
        <f>N10</f>
        <v>-46.324994941117687</v>
      </c>
      <c r="P6" s="38">
        <f>O10</f>
        <v>-46.324994941117687</v>
      </c>
      <c r="Q6" s="38">
        <f>P10+P15</f>
        <v>-46.701385525014267</v>
      </c>
      <c r="R6" s="38">
        <f>Q10</f>
        <v>-46.701385525014267</v>
      </c>
      <c r="S6" s="38">
        <f>R10</f>
        <v>-46.701385525014267</v>
      </c>
      <c r="T6" s="38">
        <f>S10+S15</f>
        <v>-47.080834282405007</v>
      </c>
      <c r="U6" s="38">
        <f>T10</f>
        <v>-47.080834282405007</v>
      </c>
      <c r="V6" s="38">
        <f>U10</f>
        <v>-47.080834282405007</v>
      </c>
      <c r="W6" s="38">
        <f>V10+V15</f>
        <v>-47.463366060949546</v>
      </c>
      <c r="X6" s="38">
        <f>W10</f>
        <v>-47.463366060949546</v>
      </c>
      <c r="Y6" s="38">
        <f>X10</f>
        <v>-47.463366060949546</v>
      </c>
      <c r="Z6" s="135">
        <f>Y10+Y15</f>
        <v>-47.849005910194762</v>
      </c>
      <c r="AA6" s="38">
        <f>Z10</f>
        <v>-47.849005910194762</v>
      </c>
      <c r="AB6" s="38">
        <f>AA10</f>
        <v>-47.849005910194762</v>
      </c>
      <c r="AC6" s="38">
        <f>AB10+AB15</f>
        <v>-48.237779083215095</v>
      </c>
      <c r="AD6" s="47"/>
    </row>
    <row r="7" spans="1:37" s="1" customFormat="1" ht="15.75">
      <c r="A7" s="132"/>
      <c r="M7" s="22"/>
      <c r="N7" s="22"/>
      <c r="O7" s="22"/>
      <c r="P7" s="22"/>
      <c r="Q7" s="22"/>
      <c r="R7" s="22"/>
      <c r="S7" s="22"/>
      <c r="T7" s="22"/>
      <c r="U7" s="22"/>
      <c r="V7" s="22"/>
      <c r="W7" s="22"/>
      <c r="X7" s="22"/>
      <c r="Y7" s="22"/>
      <c r="Z7" s="22"/>
      <c r="AA7" s="22"/>
      <c r="AB7" s="22"/>
      <c r="AC7" s="22"/>
      <c r="AD7" s="48"/>
      <c r="AE7" s="22"/>
      <c r="AF7" s="22"/>
      <c r="AG7" s="22"/>
      <c r="AH7" s="22"/>
      <c r="AI7" s="22"/>
      <c r="AJ7" s="22"/>
      <c r="AK7" s="22"/>
    </row>
    <row r="8" spans="1:37" s="1" customFormat="1" ht="15.75">
      <c r="A8" s="31" t="s">
        <v>20</v>
      </c>
      <c r="B8" s="88">
        <f>'2009-2010 FF&amp;U Adj'!K18</f>
        <v>-8.2991158531002469</v>
      </c>
      <c r="C8" s="88">
        <f>'2009-2010 FF&amp;U Adj'!K19</f>
        <v>-7.8127461282592163</v>
      </c>
      <c r="D8" s="88">
        <f>'2009-2010 FF&amp;U Adj'!K20</f>
        <v>-3.5931379104259333</v>
      </c>
      <c r="E8" s="88">
        <f>'2009-2010 FF&amp;U Adj'!K21</f>
        <v>-3.3837513190883795</v>
      </c>
      <c r="F8" s="88">
        <f>'2009-2010 FF&amp;U Adj'!K22</f>
        <v>-3.0985085710700511</v>
      </c>
      <c r="G8" s="88">
        <f>'2009-2010 FF&amp;U Adj'!K23</f>
        <v>-2.6573968855025023</v>
      </c>
      <c r="H8" s="88">
        <f>'2009-2010 FF&amp;U Adj'!K24</f>
        <v>-2.7771166010841219</v>
      </c>
      <c r="I8" s="88">
        <f>'2009-2010 FF&amp;U Adj'!K25</f>
        <v>-3.0418890923502735</v>
      </c>
      <c r="J8" s="88">
        <f>'2009-2010 FF&amp;U Adj'!K26</f>
        <v>-2.9113979097877047</v>
      </c>
      <c r="K8" s="88">
        <f>'2009-2010 FF&amp;U Adj'!K27</f>
        <v>-2.7200144176199696</v>
      </c>
      <c r="L8" s="88">
        <f>'2009-2010 FF&amp;U Adj'!K28</f>
        <v>-2.4346644018806689</v>
      </c>
      <c r="M8" s="88">
        <f>'2009-2010 FF&amp;U Adj'!K29</f>
        <v>-2.6888263277473299</v>
      </c>
      <c r="N8" s="88">
        <v>0</v>
      </c>
      <c r="O8" s="88">
        <v>0</v>
      </c>
      <c r="P8" s="88">
        <v>0</v>
      </c>
      <c r="Q8" s="88">
        <v>0</v>
      </c>
      <c r="R8" s="88">
        <v>0</v>
      </c>
      <c r="S8" s="88">
        <v>0</v>
      </c>
      <c r="T8" s="88">
        <v>0</v>
      </c>
      <c r="U8" s="88">
        <v>0</v>
      </c>
      <c r="V8" s="88">
        <v>0</v>
      </c>
      <c r="W8" s="88">
        <v>0</v>
      </c>
      <c r="X8" s="88">
        <v>0</v>
      </c>
      <c r="Y8" s="88">
        <v>0</v>
      </c>
      <c r="Z8" s="88">
        <v>0</v>
      </c>
      <c r="AA8" s="88">
        <v>0</v>
      </c>
      <c r="AB8" s="88">
        <v>0</v>
      </c>
      <c r="AC8" s="88">
        <v>0</v>
      </c>
      <c r="AD8" s="76">
        <f>SUM(B8:W8)</f>
        <v>-45.418565417916398</v>
      </c>
      <c r="AE8" s="22"/>
      <c r="AF8" s="22"/>
      <c r="AG8" s="22"/>
      <c r="AH8" s="22"/>
      <c r="AI8" s="22"/>
      <c r="AJ8" s="22"/>
      <c r="AK8" s="22"/>
    </row>
    <row r="9" spans="1:37" s="1" customFormat="1" ht="15.75">
      <c r="A9" s="31"/>
      <c r="N9" s="22"/>
      <c r="O9" s="22"/>
      <c r="P9" s="22"/>
      <c r="Q9" s="22"/>
      <c r="R9" s="22"/>
      <c r="S9" s="22"/>
      <c r="T9" s="22"/>
      <c r="U9" s="22"/>
      <c r="V9" s="22"/>
      <c r="W9" s="22"/>
      <c r="X9" s="22"/>
      <c r="Y9" s="22"/>
      <c r="Z9" s="22"/>
      <c r="AA9" s="22"/>
      <c r="AB9" s="22"/>
      <c r="AC9" s="22"/>
      <c r="AD9" s="77"/>
      <c r="AE9" s="22"/>
      <c r="AF9" s="22"/>
      <c r="AG9" s="22"/>
      <c r="AH9" s="22"/>
      <c r="AI9" s="22"/>
      <c r="AJ9" s="22"/>
      <c r="AK9" s="22"/>
    </row>
    <row r="10" spans="1:37" s="1" customFormat="1" ht="15.75">
      <c r="A10" s="31" t="s">
        <v>1</v>
      </c>
      <c r="B10" s="21">
        <f t="shared" ref="B10:AC10" si="0">B6+B8</f>
        <v>-8.2991158531002469</v>
      </c>
      <c r="C10" s="21">
        <f t="shared" si="0"/>
        <v>-16.111861981359464</v>
      </c>
      <c r="D10" s="21">
        <f t="shared" si="0"/>
        <v>-19.704999891785398</v>
      </c>
      <c r="E10" s="21">
        <f t="shared" si="0"/>
        <v>-23.181548129862232</v>
      </c>
      <c r="F10" s="21">
        <f t="shared" si="0"/>
        <v>-26.280056700932285</v>
      </c>
      <c r="G10" s="21">
        <f t="shared" si="0"/>
        <v>-28.937453586434788</v>
      </c>
      <c r="H10" s="21">
        <f t="shared" si="0"/>
        <v>-31.914524352181864</v>
      </c>
      <c r="I10" s="21">
        <f t="shared" si="0"/>
        <v>-34.956413444532139</v>
      </c>
      <c r="J10" s="21">
        <f t="shared" si="0"/>
        <v>-37.867811354319841</v>
      </c>
      <c r="K10" s="21">
        <f t="shared" si="0"/>
        <v>-40.859670796011166</v>
      </c>
      <c r="L10" s="21">
        <f t="shared" si="0"/>
        <v>-43.294335197891833</v>
      </c>
      <c r="M10" s="21">
        <f t="shared" si="0"/>
        <v>-45.983161525639161</v>
      </c>
      <c r="N10" s="21">
        <f t="shared" si="0"/>
        <v>-46.324994941117687</v>
      </c>
      <c r="O10" s="21">
        <f t="shared" si="0"/>
        <v>-46.324994941117687</v>
      </c>
      <c r="P10" s="21">
        <f t="shared" si="0"/>
        <v>-46.324994941117687</v>
      </c>
      <c r="Q10" s="21">
        <f t="shared" si="0"/>
        <v>-46.701385525014267</v>
      </c>
      <c r="R10" s="21">
        <f t="shared" si="0"/>
        <v>-46.701385525014267</v>
      </c>
      <c r="S10" s="21">
        <f t="shared" si="0"/>
        <v>-46.701385525014267</v>
      </c>
      <c r="T10" s="21">
        <f t="shared" si="0"/>
        <v>-47.080834282405007</v>
      </c>
      <c r="U10" s="21">
        <f t="shared" si="0"/>
        <v>-47.080834282405007</v>
      </c>
      <c r="V10" s="21">
        <f t="shared" si="0"/>
        <v>-47.080834282405007</v>
      </c>
      <c r="W10" s="21">
        <f t="shared" si="0"/>
        <v>-47.463366060949546</v>
      </c>
      <c r="X10" s="21">
        <f t="shared" si="0"/>
        <v>-47.463366060949546</v>
      </c>
      <c r="Y10" s="21">
        <f t="shared" si="0"/>
        <v>-47.463366060949546</v>
      </c>
      <c r="Z10" s="21">
        <f t="shared" si="0"/>
        <v>-47.849005910194762</v>
      </c>
      <c r="AA10" s="21">
        <f t="shared" si="0"/>
        <v>-47.849005910194762</v>
      </c>
      <c r="AB10" s="21">
        <f t="shared" si="0"/>
        <v>-47.849005910194762</v>
      </c>
      <c r="AC10" s="21">
        <f t="shared" si="0"/>
        <v>-48.237779083215095</v>
      </c>
      <c r="AD10" s="77"/>
      <c r="AE10" s="22"/>
      <c r="AF10" s="22"/>
      <c r="AG10" s="22"/>
      <c r="AH10" s="22"/>
      <c r="AI10" s="22"/>
      <c r="AJ10" s="22"/>
      <c r="AK10" s="22"/>
    </row>
    <row r="11" spans="1:37" s="1" customFormat="1" ht="15.75">
      <c r="A11" s="31"/>
      <c r="N11" s="22"/>
      <c r="O11" s="22"/>
      <c r="P11" s="22"/>
      <c r="Q11" s="22"/>
      <c r="R11" s="22"/>
      <c r="S11" s="22"/>
      <c r="T11" s="22"/>
      <c r="U11" s="22"/>
      <c r="V11" s="22"/>
      <c r="W11" s="22"/>
      <c r="X11" s="22"/>
      <c r="Y11" s="22"/>
      <c r="Z11" s="22"/>
      <c r="AA11" s="22"/>
      <c r="AB11" s="22"/>
      <c r="AC11" s="22"/>
      <c r="AD11" s="77"/>
      <c r="AE11" s="22"/>
      <c r="AF11" s="22"/>
      <c r="AG11" s="22"/>
      <c r="AH11" s="22"/>
      <c r="AI11" s="22"/>
      <c r="AJ11" s="22"/>
      <c r="AK11" s="22"/>
    </row>
    <row r="12" spans="1:37" s="1" customFormat="1" ht="15.75">
      <c r="A12" s="31" t="s">
        <v>21</v>
      </c>
      <c r="B12" s="21">
        <f t="shared" ref="B12:AC12" si="1">(B6+B10)/2</f>
        <v>-4.1495579265501235</v>
      </c>
      <c r="C12" s="21">
        <f t="shared" si="1"/>
        <v>-12.205488917229856</v>
      </c>
      <c r="D12" s="21">
        <f t="shared" si="1"/>
        <v>-17.908430936572429</v>
      </c>
      <c r="E12" s="21">
        <f t="shared" si="1"/>
        <v>-21.489672470318041</v>
      </c>
      <c r="F12" s="21">
        <f t="shared" si="1"/>
        <v>-24.730802415397257</v>
      </c>
      <c r="G12" s="21">
        <f t="shared" si="1"/>
        <v>-27.608755143683538</v>
      </c>
      <c r="H12" s="21">
        <f t="shared" si="1"/>
        <v>-30.525966051639806</v>
      </c>
      <c r="I12" s="21">
        <f t="shared" si="1"/>
        <v>-33.435468898357001</v>
      </c>
      <c r="J12" s="21">
        <f t="shared" si="1"/>
        <v>-36.412112399425993</v>
      </c>
      <c r="K12" s="21">
        <f t="shared" si="1"/>
        <v>-39.499663587201184</v>
      </c>
      <c r="L12" s="21">
        <f t="shared" si="1"/>
        <v>-42.077002996951499</v>
      </c>
      <c r="M12" s="21">
        <f t="shared" si="1"/>
        <v>-44.638748361765494</v>
      </c>
      <c r="N12" s="21">
        <f t="shared" si="1"/>
        <v>-46.324994941117687</v>
      </c>
      <c r="O12" s="21">
        <f t="shared" si="1"/>
        <v>-46.324994941117687</v>
      </c>
      <c r="P12" s="21">
        <f t="shared" si="1"/>
        <v>-46.324994941117687</v>
      </c>
      <c r="Q12" s="21">
        <f t="shared" si="1"/>
        <v>-46.701385525014267</v>
      </c>
      <c r="R12" s="21">
        <f t="shared" si="1"/>
        <v>-46.701385525014267</v>
      </c>
      <c r="S12" s="21">
        <f t="shared" si="1"/>
        <v>-46.701385525014267</v>
      </c>
      <c r="T12" s="21">
        <f t="shared" si="1"/>
        <v>-47.080834282405007</v>
      </c>
      <c r="U12" s="21">
        <f t="shared" si="1"/>
        <v>-47.080834282405007</v>
      </c>
      <c r="V12" s="21">
        <f t="shared" si="1"/>
        <v>-47.080834282405007</v>
      </c>
      <c r="W12" s="21">
        <f t="shared" si="1"/>
        <v>-47.463366060949546</v>
      </c>
      <c r="X12" s="21">
        <f t="shared" si="1"/>
        <v>-47.463366060949546</v>
      </c>
      <c r="Y12" s="21">
        <f t="shared" si="1"/>
        <v>-47.463366060949546</v>
      </c>
      <c r="Z12" s="21">
        <f t="shared" si="1"/>
        <v>-47.849005910194762</v>
      </c>
      <c r="AA12" s="21">
        <f t="shared" si="1"/>
        <v>-47.849005910194762</v>
      </c>
      <c r="AB12" s="21">
        <f t="shared" si="1"/>
        <v>-47.849005910194762</v>
      </c>
      <c r="AC12" s="21">
        <f t="shared" si="1"/>
        <v>-48.237779083215095</v>
      </c>
      <c r="AD12" s="77"/>
      <c r="AE12" s="22"/>
      <c r="AF12" s="22"/>
      <c r="AG12" s="22"/>
      <c r="AH12" s="22"/>
      <c r="AI12" s="22"/>
      <c r="AJ12" s="22"/>
      <c r="AK12" s="22"/>
    </row>
    <row r="13" spans="1:37" s="1" customFormat="1" ht="18.75">
      <c r="A13" s="31" t="s">
        <v>22</v>
      </c>
      <c r="B13" s="39">
        <f>B24</f>
        <v>3.2500000000000001E-2</v>
      </c>
      <c r="C13" s="39">
        <f>B13</f>
        <v>3.2500000000000001E-2</v>
      </c>
      <c r="D13" s="39">
        <f>B13</f>
        <v>3.2500000000000001E-2</v>
      </c>
      <c r="E13" s="39">
        <f>B25</f>
        <v>3.2500000000000001E-2</v>
      </c>
      <c r="F13" s="39">
        <f>E13</f>
        <v>3.2500000000000001E-2</v>
      </c>
      <c r="G13" s="39">
        <f>E13</f>
        <v>3.2500000000000001E-2</v>
      </c>
      <c r="H13" s="39">
        <f>B26</f>
        <v>3.2500000000000001E-2</v>
      </c>
      <c r="I13" s="39">
        <f>H13</f>
        <v>3.2500000000000001E-2</v>
      </c>
      <c r="J13" s="39">
        <f>H13</f>
        <v>3.2500000000000001E-2</v>
      </c>
      <c r="K13" s="39">
        <f>B27</f>
        <v>3.2500000000000001E-2</v>
      </c>
      <c r="L13" s="39">
        <f>K13</f>
        <v>3.2500000000000001E-2</v>
      </c>
      <c r="M13" s="39">
        <f>K13</f>
        <v>3.2500000000000001E-2</v>
      </c>
      <c r="N13" s="40">
        <f>N24</f>
        <v>3.2500000000000001E-2</v>
      </c>
      <c r="O13" s="40">
        <f>N24</f>
        <v>3.2500000000000001E-2</v>
      </c>
      <c r="P13" s="40">
        <f>N24</f>
        <v>3.2500000000000001E-2</v>
      </c>
      <c r="Q13" s="40">
        <f>N25</f>
        <v>3.2500000000000001E-2</v>
      </c>
      <c r="R13" s="40">
        <f>N25</f>
        <v>3.2500000000000001E-2</v>
      </c>
      <c r="S13" s="40">
        <f>N25</f>
        <v>3.2500000000000001E-2</v>
      </c>
      <c r="T13" s="40">
        <f>N26</f>
        <v>3.2500000000000001E-2</v>
      </c>
      <c r="U13" s="40">
        <f>N26</f>
        <v>3.2500000000000001E-2</v>
      </c>
      <c r="V13" s="40">
        <f>N26</f>
        <v>3.2500000000000001E-2</v>
      </c>
      <c r="W13" s="40">
        <f>N27</f>
        <v>3.2500000000000001E-2</v>
      </c>
      <c r="X13" s="40">
        <f>N27</f>
        <v>3.2500000000000001E-2</v>
      </c>
      <c r="Y13" s="40">
        <f>N27</f>
        <v>3.2500000000000001E-2</v>
      </c>
      <c r="Z13" s="40">
        <f>Z24</f>
        <v>3.2500000000000001E-2</v>
      </c>
      <c r="AA13" s="40">
        <f>Z24</f>
        <v>3.2500000000000001E-2</v>
      </c>
      <c r="AB13" s="40">
        <f>Z24</f>
        <v>3.2500000000000001E-2</v>
      </c>
      <c r="AC13" s="40">
        <f>Z25</f>
        <v>3.2500000000000001E-2</v>
      </c>
      <c r="AD13" s="77"/>
      <c r="AE13" s="22"/>
      <c r="AF13" s="22"/>
      <c r="AG13" s="22"/>
      <c r="AH13" s="22"/>
      <c r="AI13" s="22"/>
      <c r="AJ13" s="22"/>
      <c r="AK13" s="22"/>
    </row>
    <row r="14" spans="1:37" s="1" customFormat="1" ht="15.75">
      <c r="A14" s="31" t="s">
        <v>12</v>
      </c>
      <c r="B14" s="15">
        <f t="shared" ref="B14:L14" si="2">+B12*B13/12</f>
        <v>-1.1238386051073251E-2</v>
      </c>
      <c r="C14" s="15">
        <f t="shared" si="2"/>
        <v>-3.3056532484164194E-2</v>
      </c>
      <c r="D14" s="15">
        <f t="shared" si="2"/>
        <v>-4.8502000453217002E-2</v>
      </c>
      <c r="E14" s="15">
        <f t="shared" si="2"/>
        <v>-5.8201196273778032E-2</v>
      </c>
      <c r="F14" s="15">
        <f t="shared" si="2"/>
        <v>-6.6979256541700907E-2</v>
      </c>
      <c r="G14" s="15">
        <f t="shared" si="2"/>
        <v>-7.4773711847476249E-2</v>
      </c>
      <c r="H14" s="15">
        <f t="shared" si="2"/>
        <v>-8.2674491389857815E-2</v>
      </c>
      <c r="I14" s="15">
        <f t="shared" si="2"/>
        <v>-9.0554394933050217E-2</v>
      </c>
      <c r="J14" s="15">
        <f t="shared" si="2"/>
        <v>-9.8616137748445409E-2</v>
      </c>
      <c r="K14" s="15">
        <f t="shared" si="2"/>
        <v>-0.10697825554866987</v>
      </c>
      <c r="L14" s="15">
        <f t="shared" si="2"/>
        <v>-0.11395854978341032</v>
      </c>
      <c r="M14" s="15">
        <f>+M12*M13/12</f>
        <v>-0.12089661014644822</v>
      </c>
      <c r="N14" s="26">
        <f>+N12*N13/12</f>
        <v>-0.12546352796552707</v>
      </c>
      <c r="O14" s="26">
        <f t="shared" ref="O14:Y14" si="3">+O12*O13/12</f>
        <v>-0.12546352796552707</v>
      </c>
      <c r="P14" s="26">
        <f t="shared" si="3"/>
        <v>-0.12546352796552707</v>
      </c>
      <c r="Q14" s="26">
        <f t="shared" si="3"/>
        <v>-0.12648291913024698</v>
      </c>
      <c r="R14" s="26">
        <f t="shared" si="3"/>
        <v>-0.12648291913024698</v>
      </c>
      <c r="S14" s="26">
        <f t="shared" si="3"/>
        <v>-0.12648291913024698</v>
      </c>
      <c r="T14" s="26">
        <f t="shared" si="3"/>
        <v>-0.12751059284818023</v>
      </c>
      <c r="U14" s="26">
        <f t="shared" si="3"/>
        <v>-0.12751059284818023</v>
      </c>
      <c r="V14" s="26">
        <f t="shared" si="3"/>
        <v>-0.12751059284818023</v>
      </c>
      <c r="W14" s="26">
        <f t="shared" si="3"/>
        <v>-0.1285466164150717</v>
      </c>
      <c r="X14" s="26">
        <f t="shared" si="3"/>
        <v>-0.1285466164150717</v>
      </c>
      <c r="Y14" s="26">
        <f t="shared" si="3"/>
        <v>-0.1285466164150717</v>
      </c>
      <c r="Z14" s="26">
        <f>+Z12*Z13/12</f>
        <v>-0.12959105767344414</v>
      </c>
      <c r="AA14" s="26">
        <f t="shared" ref="AA14:AC14" si="4">+AA12*AA13/12</f>
        <v>-0.12959105767344414</v>
      </c>
      <c r="AB14" s="26">
        <f t="shared" si="4"/>
        <v>-0.12959105767344414</v>
      </c>
      <c r="AC14" s="26">
        <f t="shared" si="4"/>
        <v>-0.13064398501704089</v>
      </c>
      <c r="AD14" s="78">
        <f>SUM(B14:AC14)</f>
        <v>-2.9498576503157437</v>
      </c>
      <c r="AE14" s="22"/>
      <c r="AF14" s="22"/>
      <c r="AG14" s="22"/>
      <c r="AH14" s="22"/>
      <c r="AI14" s="22"/>
      <c r="AJ14" s="22"/>
      <c r="AK14" s="22"/>
    </row>
    <row r="15" spans="1:37" s="1" customFormat="1" ht="15.75">
      <c r="A15" s="31" t="s">
        <v>23</v>
      </c>
      <c r="B15" s="12"/>
      <c r="D15" s="24">
        <f>SUM(B14:D14)</f>
        <v>-9.2796918988454449E-2</v>
      </c>
      <c r="G15" s="24">
        <f>SUM(E14:G14)</f>
        <v>-0.19995416466295518</v>
      </c>
      <c r="J15" s="24">
        <f>SUM(H14:J14)</f>
        <v>-0.27184502407135347</v>
      </c>
      <c r="M15" s="24">
        <f>SUM(K14:M14)</f>
        <v>-0.34183341547852841</v>
      </c>
      <c r="N15" s="27"/>
      <c r="O15" s="22"/>
      <c r="P15" s="21">
        <f>SUM(N14:P14)</f>
        <v>-0.3763905838965812</v>
      </c>
      <c r="Q15" s="22"/>
      <c r="R15" s="22"/>
      <c r="S15" s="21">
        <f>SUM(Q14:S14)</f>
        <v>-0.37944875739074091</v>
      </c>
      <c r="T15" s="22"/>
      <c r="U15" s="22"/>
      <c r="V15" s="21">
        <f>SUM(T14:V14)</f>
        <v>-0.38253177854454068</v>
      </c>
      <c r="W15" s="21">
        <f>W14</f>
        <v>-0.1285466164150717</v>
      </c>
      <c r="X15" s="22"/>
      <c r="Y15" s="21">
        <f>SUM(W14:Y14)</f>
        <v>-0.38563984924521511</v>
      </c>
      <c r="Z15" s="27"/>
      <c r="AA15" s="22"/>
      <c r="AB15" s="21">
        <f>SUM(Z14:AB14)</f>
        <v>-0.38877317302033243</v>
      </c>
      <c r="AC15" s="22"/>
      <c r="AD15" s="77">
        <f>SUM(B15:AC15)</f>
        <v>-2.9477602817137734</v>
      </c>
      <c r="AE15" s="22"/>
      <c r="AF15" s="22"/>
      <c r="AG15" s="22"/>
      <c r="AH15" s="22"/>
      <c r="AI15" s="22"/>
      <c r="AJ15" s="22"/>
      <c r="AK15" s="22"/>
    </row>
    <row r="16" spans="1:37" s="1" customFormat="1" ht="15.75">
      <c r="A16" s="31" t="s">
        <v>27</v>
      </c>
      <c r="B16" s="14">
        <f t="shared" ref="B16:M16" si="5">B10</f>
        <v>-8.2991158531002469</v>
      </c>
      <c r="C16" s="14">
        <f t="shared" si="5"/>
        <v>-16.111861981359464</v>
      </c>
      <c r="D16" s="14">
        <f t="shared" si="5"/>
        <v>-19.704999891785398</v>
      </c>
      <c r="E16" s="14">
        <f t="shared" si="5"/>
        <v>-23.181548129862232</v>
      </c>
      <c r="F16" s="14">
        <f t="shared" si="5"/>
        <v>-26.280056700932285</v>
      </c>
      <c r="G16" s="14">
        <f t="shared" si="5"/>
        <v>-28.937453586434788</v>
      </c>
      <c r="H16" s="14">
        <f t="shared" si="5"/>
        <v>-31.914524352181864</v>
      </c>
      <c r="I16" s="14">
        <f t="shared" si="5"/>
        <v>-34.956413444532139</v>
      </c>
      <c r="J16" s="14">
        <f t="shared" si="5"/>
        <v>-37.867811354319841</v>
      </c>
      <c r="K16" s="14">
        <f t="shared" si="5"/>
        <v>-40.859670796011166</v>
      </c>
      <c r="L16" s="14">
        <f t="shared" si="5"/>
        <v>-43.294335197891833</v>
      </c>
      <c r="M16" s="14">
        <f t="shared" si="5"/>
        <v>-45.983161525639161</v>
      </c>
      <c r="N16" s="28">
        <f>N10</f>
        <v>-46.324994941117687</v>
      </c>
      <c r="O16" s="28">
        <f>O10</f>
        <v>-46.324994941117687</v>
      </c>
      <c r="P16" s="28">
        <f>P10</f>
        <v>-46.324994941117687</v>
      </c>
      <c r="Q16" s="28">
        <f>Q10</f>
        <v>-46.701385525014267</v>
      </c>
      <c r="R16" s="28">
        <f t="shared" ref="R16:Y16" si="6">R10</f>
        <v>-46.701385525014267</v>
      </c>
      <c r="S16" s="28">
        <f t="shared" si="6"/>
        <v>-46.701385525014267</v>
      </c>
      <c r="T16" s="28">
        <f t="shared" si="6"/>
        <v>-47.080834282405007</v>
      </c>
      <c r="U16" s="28">
        <f t="shared" si="6"/>
        <v>-47.080834282405007</v>
      </c>
      <c r="V16" s="28">
        <f>V10</f>
        <v>-47.080834282405007</v>
      </c>
      <c r="W16" s="28">
        <f>W10</f>
        <v>-47.463366060949546</v>
      </c>
      <c r="X16" s="28">
        <f t="shared" si="6"/>
        <v>-47.463366060949546</v>
      </c>
      <c r="Y16" s="28">
        <f t="shared" si="6"/>
        <v>-47.463366060949546</v>
      </c>
      <c r="Z16" s="28">
        <f>Z10</f>
        <v>-47.849005910194762</v>
      </c>
      <c r="AA16" s="28">
        <f>AA10</f>
        <v>-47.849005910194762</v>
      </c>
      <c r="AB16" s="28">
        <f>AB10</f>
        <v>-47.849005910194762</v>
      </c>
      <c r="AC16" s="28">
        <f>AC10</f>
        <v>-48.237779083215095</v>
      </c>
      <c r="AD16" s="79"/>
      <c r="AE16" s="22"/>
      <c r="AF16" s="22"/>
      <c r="AG16" s="22"/>
      <c r="AH16" s="22"/>
      <c r="AI16" s="22"/>
      <c r="AJ16" s="22"/>
      <c r="AK16" s="22"/>
    </row>
    <row r="17" spans="1:37" s="1" customFormat="1" ht="15.75">
      <c r="A17" s="31" t="s">
        <v>28</v>
      </c>
      <c r="B17" s="11">
        <f t="shared" ref="B17:AC17" si="7">SUM(B15:B16)</f>
        <v>-8.2991158531002469</v>
      </c>
      <c r="C17" s="11">
        <f t="shared" si="7"/>
        <v>-16.111861981359464</v>
      </c>
      <c r="D17" s="11">
        <f t="shared" si="7"/>
        <v>-19.797796810773853</v>
      </c>
      <c r="E17" s="11">
        <f t="shared" si="7"/>
        <v>-23.181548129862232</v>
      </c>
      <c r="F17" s="11">
        <f t="shared" si="7"/>
        <v>-26.280056700932285</v>
      </c>
      <c r="G17" s="11">
        <f t="shared" si="7"/>
        <v>-29.137407751097744</v>
      </c>
      <c r="H17" s="11">
        <f t="shared" si="7"/>
        <v>-31.914524352181864</v>
      </c>
      <c r="I17" s="11">
        <f t="shared" si="7"/>
        <v>-34.956413444532139</v>
      </c>
      <c r="J17" s="11">
        <f t="shared" si="7"/>
        <v>-38.139656378391194</v>
      </c>
      <c r="K17" s="11">
        <f t="shared" si="7"/>
        <v>-40.859670796011166</v>
      </c>
      <c r="L17" s="11">
        <f t="shared" si="7"/>
        <v>-43.294335197891833</v>
      </c>
      <c r="M17" s="11">
        <f t="shared" si="7"/>
        <v>-46.324994941117687</v>
      </c>
      <c r="N17" s="16">
        <f t="shared" si="7"/>
        <v>-46.324994941117687</v>
      </c>
      <c r="O17" s="16">
        <f t="shared" si="7"/>
        <v>-46.324994941117687</v>
      </c>
      <c r="P17" s="16">
        <f t="shared" si="7"/>
        <v>-46.701385525014267</v>
      </c>
      <c r="Q17" s="16">
        <f t="shared" si="7"/>
        <v>-46.701385525014267</v>
      </c>
      <c r="R17" s="16">
        <f t="shared" si="7"/>
        <v>-46.701385525014267</v>
      </c>
      <c r="S17" s="16">
        <f t="shared" si="7"/>
        <v>-47.080834282405007</v>
      </c>
      <c r="T17" s="16">
        <f t="shared" si="7"/>
        <v>-47.080834282405007</v>
      </c>
      <c r="U17" s="16">
        <f t="shared" si="7"/>
        <v>-47.080834282405007</v>
      </c>
      <c r="V17" s="16">
        <f>SUM(V15:V16)</f>
        <v>-47.463366060949546</v>
      </c>
      <c r="W17" s="16">
        <f>SUM(W15:W16)</f>
        <v>-47.591912677364618</v>
      </c>
      <c r="X17" s="16">
        <f t="shared" si="7"/>
        <v>-47.463366060949546</v>
      </c>
      <c r="Y17" s="16">
        <f t="shared" si="7"/>
        <v>-47.849005910194762</v>
      </c>
      <c r="Z17" s="16">
        <f t="shared" si="7"/>
        <v>-47.849005910194762</v>
      </c>
      <c r="AA17" s="16">
        <f t="shared" si="7"/>
        <v>-47.849005910194762</v>
      </c>
      <c r="AB17" s="16">
        <f t="shared" si="7"/>
        <v>-48.237779083215095</v>
      </c>
      <c r="AC17" s="16">
        <f t="shared" si="7"/>
        <v>-48.237779083215095</v>
      </c>
      <c r="AD17" s="76">
        <f>AD8+AD14</f>
        <v>-48.36842306823214</v>
      </c>
      <c r="AE17" s="22"/>
      <c r="AF17" s="22"/>
      <c r="AG17" s="22"/>
      <c r="AH17" s="22"/>
      <c r="AI17" s="22"/>
      <c r="AJ17" s="22"/>
      <c r="AK17" s="22"/>
    </row>
    <row r="18" spans="1:37">
      <c r="N18" s="23"/>
      <c r="O18" s="23"/>
      <c r="P18" s="23"/>
      <c r="Q18" s="23"/>
      <c r="R18" s="23"/>
      <c r="S18" s="23"/>
      <c r="T18" s="23"/>
      <c r="U18" s="23"/>
      <c r="V18" s="23"/>
      <c r="W18" s="23"/>
      <c r="X18" s="23"/>
      <c r="Y18" s="23"/>
      <c r="Z18" s="23"/>
      <c r="AA18" s="23"/>
      <c r="AB18" s="23"/>
      <c r="AC18" s="23"/>
      <c r="AD18" s="23"/>
      <c r="AE18" s="23"/>
      <c r="AF18" s="23"/>
      <c r="AG18" s="23"/>
      <c r="AH18" s="23"/>
      <c r="AI18" s="23"/>
      <c r="AJ18" s="23"/>
      <c r="AK18" s="23"/>
    </row>
    <row r="19" spans="1:37" ht="15">
      <c r="A19" s="8"/>
    </row>
    <row r="20" spans="1:37" s="10" customFormat="1" ht="16.5">
      <c r="A20" s="17" t="s">
        <v>24</v>
      </c>
      <c r="N20" s="25"/>
      <c r="Z20" s="25"/>
    </row>
    <row r="21" spans="1:37" s="9" customFormat="1" ht="15">
      <c r="A21" s="18" t="s">
        <v>17</v>
      </c>
    </row>
    <row r="22" spans="1:37" s="2" customFormat="1" ht="16.5">
      <c r="A22" s="30" t="s">
        <v>25</v>
      </c>
    </row>
    <row r="23" spans="1:37" ht="18">
      <c r="A23" s="6"/>
      <c r="B23" s="3">
        <v>2010</v>
      </c>
      <c r="N23" s="3">
        <v>2011</v>
      </c>
      <c r="Z23" s="3">
        <v>2012</v>
      </c>
    </row>
    <row r="24" spans="1:37">
      <c r="A24" s="4" t="s">
        <v>13</v>
      </c>
      <c r="B24" s="5">
        <v>3.2500000000000001E-2</v>
      </c>
      <c r="N24" s="29">
        <v>3.2500000000000001E-2</v>
      </c>
      <c r="Z24" s="29">
        <v>3.2500000000000001E-2</v>
      </c>
    </row>
    <row r="25" spans="1:37">
      <c r="A25" s="4" t="s">
        <v>14</v>
      </c>
      <c r="B25" s="5">
        <v>3.2500000000000001E-2</v>
      </c>
      <c r="N25" s="29">
        <v>3.2500000000000001E-2</v>
      </c>
      <c r="Z25" s="29">
        <v>3.2500000000000001E-2</v>
      </c>
    </row>
    <row r="26" spans="1:37">
      <c r="A26" s="4" t="s">
        <v>15</v>
      </c>
      <c r="B26" s="5">
        <v>3.2500000000000001E-2</v>
      </c>
      <c r="N26" s="29">
        <v>3.2500000000000001E-2</v>
      </c>
      <c r="Z26" s="29"/>
    </row>
    <row r="27" spans="1:37">
      <c r="A27" s="4" t="s">
        <v>16</v>
      </c>
      <c r="B27" s="5">
        <v>3.2500000000000001E-2</v>
      </c>
      <c r="N27" s="29">
        <v>3.2500000000000001E-2</v>
      </c>
      <c r="Z27" s="29"/>
    </row>
    <row r="28" spans="1:37">
      <c r="A28" s="4"/>
      <c r="B28" s="5"/>
    </row>
  </sheetData>
  <mergeCells count="3">
    <mergeCell ref="Z2:AC2"/>
    <mergeCell ref="B2:M2"/>
    <mergeCell ref="N2:Y2"/>
  </mergeCells>
  <hyperlinks>
    <hyperlink ref="A21" r:id="rId1"/>
  </hyperlinks>
  <pageMargins left="0.7" right="0.7" top="0.75" bottom="0.75" header="0.3" footer="0.3"/>
  <pageSetup scale="46" fitToWidth="4" fitToHeight="0" orientation="landscape" verticalDpi="0" r:id="rId2"/>
  <headerFooter>
    <oddHeader>&amp;RAttachment 4
WP-Schedule 3
2008-2010 Retail Refund Adjustment
Page &amp;P of &amp;N</oddHeader>
  </headerFooter>
  <colBreaks count="2" manualBreakCount="2">
    <brk id="13" max="29"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CWIP Refund Adj Summary</vt:lpstr>
      <vt:lpstr>2008 FF&amp;U Adj</vt:lpstr>
      <vt:lpstr>2008 Interest Calc</vt:lpstr>
      <vt:lpstr>2009-2010 FF&amp;U Adj</vt:lpstr>
      <vt:lpstr>2009 Interest Calc</vt:lpstr>
      <vt:lpstr>2010 Interest Calc</vt:lpstr>
      <vt:lpstr>'2008 FF&amp;U Adj'!Print_Area</vt:lpstr>
      <vt:lpstr>'2008 Interest Calc'!Print_Area</vt:lpstr>
      <vt:lpstr>'2009 Interest Calc'!Print_Area</vt:lpstr>
      <vt:lpstr>'2009-2010 FF&amp;U Adj'!Print_Area</vt:lpstr>
      <vt:lpstr>'2010 Interest Calc'!Print_Area</vt:lpstr>
      <vt:lpstr>'CWIP Refund Adj Summary'!Print_Area</vt:lpstr>
      <vt:lpstr>'2008 Interest Calc'!Print_Titles</vt:lpstr>
      <vt:lpstr>'2009 Interest Calc'!Print_Titles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FERC Group</dc:creator>
  <cp:lastModifiedBy>Standard Configuration</cp:lastModifiedBy>
  <cp:lastPrinted>2012-09-13T02:38:28Z</cp:lastPrinted>
  <dcterms:created xsi:type="dcterms:W3CDTF">2007-12-28T23:26:08Z</dcterms:created>
  <dcterms:modified xsi:type="dcterms:W3CDTF">2012-09-13T02:38:34Z</dcterms:modified>
</cp:coreProperties>
</file>