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7400" windowHeight="12615"/>
  </bookViews>
  <sheets>
    <sheet name="I - Composite Tax Rate" sheetId="1" r:id="rId1"/>
    <sheet name="Apportionment" sheetId="2" r:id="rId2"/>
    <sheet name="II - IV  Apportionment Detail" sheetId="4" r:id="rId3"/>
  </sheets>
  <definedNames>
    <definedName name="_xlnm.Print_Area" localSheetId="0">'I - Composite Tax Rate'!$A$1:$G$45</definedName>
    <definedName name="_xlnm.Print_Titles" localSheetId="2">'II - IV  Apportionment Detail'!$1:$3</definedName>
  </definedNames>
  <calcPr calcId="145621"/>
</workbook>
</file>

<file path=xl/calcChain.xml><?xml version="1.0" encoding="utf-8"?>
<calcChain xmlns="http://schemas.openxmlformats.org/spreadsheetml/2006/main">
  <c r="B12" i="2" l="1"/>
  <c r="B42" i="1" l="1"/>
  <c r="B38" i="1"/>
  <c r="B30" i="1"/>
  <c r="B31" i="1"/>
  <c r="B43" i="1"/>
  <c r="B39" i="1"/>
  <c r="B35" i="1"/>
  <c r="B34" i="1"/>
  <c r="B43" i="2"/>
  <c r="B42" i="2"/>
  <c r="B41" i="2"/>
  <c r="B40" i="2"/>
  <c r="B28" i="2"/>
  <c r="B27" i="2"/>
  <c r="B26" i="2"/>
  <c r="B25" i="2"/>
  <c r="B13" i="2"/>
  <c r="B11" i="2"/>
  <c r="B10" i="2"/>
  <c r="E61" i="4"/>
  <c r="D61" i="4"/>
  <c r="D96" i="4" l="1"/>
  <c r="D97" i="4" s="1"/>
  <c r="E22" i="4"/>
  <c r="E24" i="4" s="1"/>
  <c r="D22" i="4"/>
  <c r="D24" i="4" s="1"/>
  <c r="B45" i="2"/>
  <c r="D45" i="2" s="1"/>
  <c r="D43" i="2"/>
  <c r="C11" i="2"/>
  <c r="C12" i="2"/>
  <c r="D12" i="2" s="1"/>
  <c r="B38" i="2"/>
  <c r="B23" i="2"/>
  <c r="D34" i="1"/>
  <c r="E14" i="1" s="1"/>
  <c r="D14" i="2"/>
  <c r="D15" i="2"/>
  <c r="D25" i="2"/>
  <c r="D26" i="2"/>
  <c r="D27" i="2"/>
  <c r="D28" i="2"/>
  <c r="D29" i="2"/>
  <c r="D30" i="2"/>
  <c r="D40" i="2"/>
  <c r="D41" i="2"/>
  <c r="D42" i="2"/>
  <c r="D44" i="2"/>
  <c r="C50" i="1"/>
  <c r="D50" i="1"/>
  <c r="E50" i="1" s="1"/>
  <c r="F50" i="1" s="1"/>
  <c r="G50" i="1" s="1"/>
  <c r="D30" i="1"/>
  <c r="E12" i="1" s="1"/>
  <c r="G17" i="1"/>
  <c r="C47" i="2"/>
  <c r="C32" i="2"/>
  <c r="B32" i="2"/>
  <c r="D38" i="1"/>
  <c r="E15" i="1" s="1"/>
  <c r="B47" i="2"/>
  <c r="C10" i="2" l="1"/>
  <c r="D10" i="2" s="1"/>
  <c r="D33" i="4"/>
  <c r="D36" i="4" s="1"/>
  <c r="D47" i="2"/>
  <c r="E40" i="2" s="1"/>
  <c r="D42" i="1"/>
  <c r="E13" i="1" s="1"/>
  <c r="D32" i="2"/>
  <c r="D11" i="2"/>
  <c r="E97" i="4"/>
  <c r="F97" i="4" s="1"/>
  <c r="F24" i="4"/>
  <c r="F61" i="4"/>
  <c r="C17" i="2" l="1"/>
  <c r="E45" i="2"/>
  <c r="E44" i="2"/>
  <c r="F122" i="4"/>
  <c r="F66" i="4"/>
  <c r="E28" i="2"/>
  <c r="F100" i="4"/>
  <c r="F28" i="4"/>
  <c r="E25" i="2"/>
  <c r="E29" i="2"/>
  <c r="E27" i="2"/>
  <c r="E26" i="2"/>
  <c r="F119" i="4"/>
  <c r="E43" i="2"/>
  <c r="E41" i="2"/>
  <c r="E42" i="2"/>
  <c r="E30" i="2"/>
  <c r="D77" i="4"/>
  <c r="E47" i="2" l="1"/>
  <c r="E33" i="4"/>
  <c r="E36" i="4" s="1"/>
  <c r="F36" i="4" s="1"/>
  <c r="F38" i="4" s="1"/>
  <c r="F41" i="4" s="1"/>
  <c r="F103" i="4"/>
  <c r="F105" i="4" s="1"/>
  <c r="F107" i="4" s="1"/>
  <c r="E32" i="2"/>
  <c r="B17" i="2" l="1"/>
  <c r="F126" i="4"/>
  <c r="F128" i="4" s="1"/>
  <c r="F130" i="4" s="1"/>
  <c r="D13" i="2"/>
  <c r="D17" i="2"/>
  <c r="E11" i="2" s="1"/>
  <c r="E55" i="2" s="1"/>
  <c r="C15" i="1" s="1"/>
  <c r="F15" i="1" s="1"/>
  <c r="G15" i="1" s="1"/>
  <c r="E13" i="2" l="1"/>
  <c r="E57" i="2" s="1"/>
  <c r="C13" i="1" s="1"/>
  <c r="F13" i="1" s="1"/>
  <c r="G13" i="1" s="1"/>
  <c r="E10" i="2"/>
  <c r="E15" i="2"/>
  <c r="E14" i="2"/>
  <c r="E77" i="4"/>
  <c r="F78" i="4" s="1"/>
  <c r="F79" i="4" s="1"/>
  <c r="F81" i="4" s="1"/>
  <c r="E12" i="2"/>
  <c r="E56" i="2" s="1"/>
  <c r="C14" i="1" s="1"/>
  <c r="F14" i="1" s="1"/>
  <c r="G14" i="1" s="1"/>
  <c r="F12" i="1" l="1"/>
  <c r="G12" i="1" s="1"/>
  <c r="E54" i="2"/>
  <c r="C12" i="1" s="1"/>
  <c r="E17" i="2"/>
  <c r="F16" i="1" l="1"/>
  <c r="G16" i="1" s="1"/>
  <c r="G21" i="1" l="1"/>
  <c r="G23" i="1" s="1"/>
  <c r="G25" i="1" s="1"/>
</calcChain>
</file>

<file path=xl/sharedStrings.xml><?xml version="1.0" encoding="utf-8"?>
<sst xmlns="http://schemas.openxmlformats.org/spreadsheetml/2006/main" count="261" uniqueCount="158">
  <si>
    <t>Apportionment</t>
  </si>
  <si>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</si>
  <si>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</si>
  <si>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</si>
  <si>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</si>
  <si>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</si>
  <si>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</si>
  <si>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</si>
  <si>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</si>
  <si>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</si>
  <si>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</si>
  <si>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</si>
  <si>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</si>
  <si>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</si>
  <si>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</si>
  <si>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</si>
  <si>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Adjustments</t>
  </si>
  <si>
    <t>Property</t>
  </si>
  <si>
    <t>Apportionment Factors</t>
  </si>
  <si>
    <t>California (double-weighted sales)</t>
  </si>
  <si>
    <t>Arizona (double-weighted sales)</t>
  </si>
  <si>
    <t>sales factor beginning on January 1, 2011 (Rev &amp; Tax Code Section 25136).</t>
  </si>
  <si>
    <t>Southern California Edison</t>
  </si>
  <si>
    <t>Effective State Tax Rates &amp; Composite Tax Rate</t>
  </si>
  <si>
    <t>REGULAR TAX</t>
  </si>
  <si>
    <t>Statutory</t>
  </si>
  <si>
    <t>Ratio of State</t>
  </si>
  <si>
    <t>Effective State</t>
  </si>
  <si>
    <t>Ratemaking</t>
  </si>
  <si>
    <t>State</t>
  </si>
  <si>
    <t>Tax Rate</t>
  </si>
  <si>
    <t>Income to CA</t>
  </si>
  <si>
    <t>Tax Rates</t>
  </si>
  <si>
    <t>Total States</t>
  </si>
  <si>
    <t>Federal Statutory Rate</t>
  </si>
  <si>
    <t>Federal Benefit of</t>
  </si>
  <si>
    <t>State Taxes</t>
  </si>
  <si>
    <t>or</t>
  </si>
  <si>
    <t>California net income</t>
  </si>
  <si>
    <t>=</t>
  </si>
  <si>
    <t>Arizona net income</t>
  </si>
  <si>
    <t>New Mexico net income</t>
  </si>
  <si>
    <t>ALTERNATIVE MINIMUM TAX</t>
  </si>
  <si>
    <t>Alternative Minimum Tax Rate</t>
  </si>
  <si>
    <t>DC</t>
  </si>
  <si>
    <t>DC net income</t>
  </si>
  <si>
    <t>Total Composite Tax Rate - 2011</t>
  </si>
  <si>
    <t xml:space="preserve">* Adjustments have been made to reflect a change in law applicable to the CA </t>
  </si>
  <si>
    <t>2010 TR</t>
  </si>
  <si>
    <t>(9.0559% x 35%)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</si>
  <si>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</si>
  <si>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</si>
  <si>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</si>
  <si>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</si>
  <si>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</si>
  <si>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</si>
  <si>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</si>
  <si>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</si>
  <si>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</si>
  <si>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</si>
  <si>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</si>
  <si>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</si>
  <si>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</si>
  <si>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</si>
  <si>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</si>
  <si>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</si>
  <si>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</si>
  <si>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</si>
  <si>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</si>
  <si>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</si>
  <si>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</si>
  <si>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</si>
  <si>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</si>
  <si>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</si>
  <si>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</si>
  <si>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</si>
  <si>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</si>
  <si>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</si>
  <si>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</si>
  <si>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</si>
  <si>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</si>
  <si>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</si>
  <si>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</si>
  <si>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</si>
  <si>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r>
      <t>Weight Arizona sales - (</t>
    </r>
    <r>
      <rPr>
        <i/>
        <sz val="10"/>
        <rFont val="Arial"/>
        <family val="2"/>
      </rPr>
      <t>STANDARD</t>
    </r>
    <r>
      <rPr>
        <sz val="10"/>
        <rFont val="Arial"/>
        <family val="2"/>
      </rPr>
      <t xml:space="preserve"> uses X 2; </t>
    </r>
    <r>
      <rPr>
        <i/>
        <sz val="10"/>
        <rFont val="Arial"/>
        <family val="2"/>
      </rPr>
      <t>ENHANCED</t>
    </r>
    <r>
      <rPr>
        <sz val="10"/>
        <rFont val="Arial"/>
        <family val="2"/>
      </rPr>
      <t xml:space="preserve"> uses X 8)</t>
    </r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</si>
  <si>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</si>
  <si>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</si>
  <si>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</si>
  <si>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</si>
  <si>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</si>
  <si>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</si>
  <si>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</si>
  <si>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r>
      <t xml:space="preserve">Average apportionment ratio </t>
    </r>
    <r>
      <rPr>
        <sz val="10"/>
        <rFont val="Arial"/>
        <family val="2"/>
      </rPr>
      <t>- divide line C4, Column C, by the denomiator</t>
    </r>
  </si>
  <si>
    <t>result in column C</t>
  </si>
  <si>
    <r>
      <t>(</t>
    </r>
    <r>
      <rPr>
        <i/>
        <sz val="10"/>
        <rFont val="Arial"/>
        <family val="2"/>
      </rPr>
      <t>STANDARD</t>
    </r>
    <r>
      <rPr>
        <sz val="10"/>
        <rFont val="Arial"/>
        <family val="2"/>
      </rPr>
      <t xml:space="preserve"> divides by four (4); </t>
    </r>
    <r>
      <rPr>
        <i/>
        <sz val="10"/>
        <rFont val="Arial"/>
        <family val="2"/>
      </rPr>
      <t>ENHANCED</t>
    </r>
    <r>
      <rPr>
        <sz val="10"/>
        <rFont val="Arial"/>
        <family val="2"/>
      </rPr>
      <t xml:space="preserve"> divides by ten (10)).  Enter the</t>
    </r>
  </si>
  <si>
    <t>Use the average yearly value of owned real and tangible personal property used in</t>
  </si>
  <si>
    <t>the business at original cost.  Exclude property not connected with the business and</t>
  </si>
  <si>
    <t>the value of construction in progress.</t>
  </si>
  <si>
    <t>Inventory</t>
  </si>
  <si>
    <t>Buildings</t>
  </si>
  <si>
    <t>Machinery and equipment (including delivery equipment</t>
  </si>
  <si>
    <t>Furniture and fixtures</t>
  </si>
  <si>
    <t>Other tangible assets.  Attach schedule.</t>
  </si>
  <si>
    <t xml:space="preserve">Rented property used in business. </t>
  </si>
  <si>
    <t xml:space="preserve">Use employee wages, salaries, commissions, and other compensation related </t>
  </si>
  <si>
    <t>to business income.</t>
  </si>
  <si>
    <t>Total property</t>
  </si>
  <si>
    <t>Total payroll</t>
  </si>
  <si>
    <t>Payroll</t>
  </si>
  <si>
    <t>Gross receipts, less returns, and allowances</t>
  </si>
  <si>
    <t>Sales delivered or shipped to California purchasers.</t>
  </si>
  <si>
    <t>(ii) Shipped from within California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</si>
  <si>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</si>
  <si>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</si>
  <si>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</si>
  <si>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</si>
  <si>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</si>
  <si>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Sales</t>
  </si>
  <si>
    <t>Total Percent. Add the percentages in column (c).</t>
  </si>
  <si>
    <r>
      <t>Apportionment percentage.</t>
    </r>
    <r>
      <rPr>
        <sz val="10"/>
        <rFont val="Arial"/>
        <family val="2"/>
      </rPr>
      <t xml:space="preserve"> Divide line 4 by 4 (qualified business activities</t>
    </r>
  </si>
  <si>
    <t>divide by 3, and enter the result here.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</si>
  <si>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</si>
  <si>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</si>
  <si>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</si>
  <si>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</si>
  <si>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</si>
  <si>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</si>
  <si>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</si>
  <si>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</si>
  <si>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</si>
  <si>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</si>
  <si>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</si>
  <si>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</si>
  <si>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</si>
  <si>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</si>
  <si>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</si>
  <si>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t>income.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</si>
  <si>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</si>
  <si>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</si>
  <si>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A</t>
  </si>
  <si>
    <t>B</t>
  </si>
  <si>
    <t>C</t>
  </si>
  <si>
    <t>D = A x B x C</t>
  </si>
  <si>
    <t>E = D</t>
  </si>
  <si>
    <t>Arizona Form 120, Line 8 - Adjusted Business Income</t>
  </si>
  <si>
    <t>California Form 100W, Line 18 - Net Income</t>
  </si>
  <si>
    <t>New Mexico Form CIT-1, Line 9 - New Mexico Net Taxable Income</t>
  </si>
  <si>
    <t>D.C. Tax Form D-20 SUB Corpration, Line 30 - Net Income</t>
  </si>
  <si>
    <t>Sch 26, Line 16</t>
  </si>
  <si>
    <t>Sch 26, Line 19</t>
  </si>
  <si>
    <t>Sch 26, Line 18</t>
  </si>
  <si>
    <t>Sch 26, Line 17</t>
  </si>
  <si>
    <t>Sch 26, Line 33</t>
  </si>
  <si>
    <t>Sch 26, Line 35</t>
  </si>
  <si>
    <t>Sch 26, Line 34</t>
  </si>
  <si>
    <t>Sch 26, Line 36</t>
  </si>
  <si>
    <t>State Tax Apportionment</t>
  </si>
  <si>
    <t>Tax Apportionment Detail Worksheet By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</si>
</sst>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0.0000%"/>
    <numFmt numFmtId="165" formatCode="0_);\(0\)"/>
    <numFmt numFmtId="166" formatCode="_(* #,##0.000000_);_(* \(#,##0.000000\);_(* &quot;-&quot;??_);_(@_)"/>
    <numFmt numFmtId="167" formatCode="#,##0.0_);\(#,##0.0\)"/>
    <numFmt numFmtId="168" formatCode="0.000%"/>
    <numFmt numFmtId="169" formatCode="_(* #,##0_);_(* \(#,##0\);_(* &quot;-&quot;??_);_(@_)"/>
    <numFmt numFmtId="170" formatCode="0.000000"/>
  </numFmts>
  <fonts count="12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41" fontId="3" fillId="0" borderId="0" xfId="0" applyNumberFormat="1" applyFont="1"/>
    <xf numFmtId="0" fontId="3" fillId="0" borderId="0" xfId="0" applyFont="1"/>
    <xf numFmtId="41" fontId="3" fillId="0" borderId="0" xfId="0" applyNumberFormat="1" applyFont="1" applyAlignment="1">
      <alignment horizontal="center"/>
    </xf>
    <xf numFmtId="41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41" fontId="3" fillId="0" borderId="2" xfId="0" applyNumberFormat="1" applyFont="1" applyBorder="1"/>
    <xf numFmtId="164" fontId="3" fillId="0" borderId="2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Protection="1">
      <protection locked="0"/>
    </xf>
    <xf numFmtId="166" fontId="6" fillId="0" borderId="0" xfId="1" applyNumberFormat="1" applyFont="1" applyFill="1" applyBorder="1" applyProtection="1">
      <protection locked="0"/>
    </xf>
    <xf numFmtId="164" fontId="6" fillId="0" borderId="0" xfId="0" applyNumberFormat="1" applyFont="1"/>
    <xf numFmtId="164" fontId="6" fillId="0" borderId="0" xfId="2" applyNumberFormat="1" applyFont="1"/>
    <xf numFmtId="164" fontId="6" fillId="0" borderId="1" xfId="2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4" fontId="6" fillId="0" borderId="1" xfId="0" applyNumberFormat="1" applyFont="1" applyBorder="1"/>
    <xf numFmtId="164" fontId="6" fillId="0" borderId="1" xfId="2" applyNumberFormat="1" applyFont="1" applyBorder="1"/>
    <xf numFmtId="167" fontId="6" fillId="0" borderId="0" xfId="0" applyNumberFormat="1" applyFont="1"/>
    <xf numFmtId="164" fontId="6" fillId="0" borderId="0" xfId="0" applyNumberFormat="1" applyFont="1" applyFill="1"/>
    <xf numFmtId="164" fontId="6" fillId="0" borderId="0" xfId="0" applyNumberFormat="1" applyFont="1" applyBorder="1"/>
    <xf numFmtId="164" fontId="6" fillId="0" borderId="0" xfId="2" applyNumberFormat="1" applyFont="1" applyBorder="1"/>
    <xf numFmtId="164" fontId="8" fillId="0" borderId="3" xfId="0" applyNumberFormat="1" applyFont="1" applyBorder="1"/>
    <xf numFmtId="168" fontId="8" fillId="0" borderId="3" xfId="2" applyNumberFormat="1" applyFont="1" applyBorder="1"/>
    <xf numFmtId="169" fontId="6" fillId="0" borderId="0" xfId="1" applyNumberFormat="1" applyFont="1" applyFill="1" applyBorder="1"/>
    <xf numFmtId="169" fontId="6" fillId="0" borderId="0" xfId="1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Continuous"/>
    </xf>
    <xf numFmtId="0" fontId="3" fillId="0" borderId="1" xfId="0" quotePrefix="1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165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9" fontId="0" fillId="0" borderId="0" xfId="1" applyNumberFormat="1" applyFont="1"/>
    <xf numFmtId="169" fontId="2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9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5" fillId="0" borderId="0" xfId="0" quotePrefix="1" applyNumberFormat="1" applyFont="1" applyAlignment="1">
      <alignment horizontal="left"/>
    </xf>
    <xf numFmtId="169" fontId="5" fillId="0" borderId="0" xfId="1" applyNumberFormat="1" applyFont="1"/>
    <xf numFmtId="166" fontId="5" fillId="0" borderId="0" xfId="1" applyNumberFormat="1" applyFont="1"/>
    <xf numFmtId="169" fontId="0" fillId="3" borderId="0" xfId="1" applyNumberFormat="1" applyFont="1" applyFill="1"/>
    <xf numFmtId="169" fontId="3" fillId="0" borderId="0" xfId="1" applyNumberFormat="1" applyFont="1"/>
    <xf numFmtId="169" fontId="3" fillId="0" borderId="0" xfId="1" applyNumberFormat="1" applyFont="1" applyAlignment="1">
      <alignment horizontal="center"/>
    </xf>
    <xf numFmtId="169" fontId="0" fillId="3" borderId="1" xfId="1" applyNumberFormat="1" applyFont="1" applyFill="1" applyBorder="1"/>
    <xf numFmtId="166" fontId="5" fillId="0" borderId="0" xfId="0" applyNumberFormat="1" applyFont="1"/>
    <xf numFmtId="166" fontId="5" fillId="0" borderId="4" xfId="0" applyNumberFormat="1" applyFont="1" applyBorder="1"/>
    <xf numFmtId="0" fontId="3" fillId="0" borderId="1" xfId="0" applyFont="1" applyBorder="1"/>
    <xf numFmtId="169" fontId="0" fillId="0" borderId="0" xfId="1" applyNumberFormat="1" applyFont="1" applyBorder="1"/>
    <xf numFmtId="41" fontId="5" fillId="0" borderId="0" xfId="0" applyNumberFormat="1" applyFont="1" applyFill="1" applyAlignment="1">
      <alignment horizontal="center"/>
    </xf>
    <xf numFmtId="0" fontId="0" fillId="0" borderId="0" xfId="0" applyFill="1"/>
    <xf numFmtId="166" fontId="5" fillId="3" borderId="0" xfId="1" applyNumberFormat="1" applyFont="1" applyFill="1" applyBorder="1"/>
    <xf numFmtId="170" fontId="3" fillId="0" borderId="1" xfId="0" applyNumberFormat="1" applyFont="1" applyBorder="1"/>
    <xf numFmtId="166" fontId="5" fillId="0" borderId="0" xfId="0" applyNumberFormat="1" applyFont="1" applyBorder="1"/>
    <xf numFmtId="170" fontId="5" fillId="0" borderId="1" xfId="0" applyNumberFormat="1" applyFont="1" applyBorder="1"/>
    <xf numFmtId="170" fontId="5" fillId="0" borderId="0" xfId="0" applyNumberFormat="1" applyFont="1" applyBorder="1"/>
    <xf numFmtId="0" fontId="11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169" fontId="6" fillId="0" borderId="5" xfId="1" applyNumberFormat="1" applyFont="1" applyFill="1" applyBorder="1"/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41" fontId="5" fillId="0" borderId="0" xfId="0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zoomScaleNormal="100" zoomScaleSheetLayoutView="100" workbookViewId="0">
      <selection activeCell="B5" sqref="B5"/>
    </sheetView>
  </sheetViews>
  <sheetFormatPr defaultColWidth="8.85546875" defaultRowHeight="12" x14ac:dyDescent="0.2"/>
  <cols>
    <col min="1" max="1" width="27" style="11" customWidth="1"/>
    <col min="2" max="2" width="13.5703125" style="11" bestFit="1" customWidth="1"/>
    <col min="3" max="3" width="12.7109375" style="11" customWidth="1"/>
    <col min="4" max="5" width="13.28515625" style="11" customWidth="1"/>
    <col min="6" max="7" width="12.7109375" style="11" customWidth="1"/>
    <col min="8" max="8" width="4.7109375" style="11" customWidth="1"/>
    <col min="9" max="16384" width="8.85546875" style="11"/>
  </cols>
  <sheetData>
    <row r="1" spans="1:10" ht="12.75" x14ac:dyDescent="0.2">
      <c r="A1" s="78" t="s">
        <v>22</v>
      </c>
      <c r="B1" s="78"/>
      <c r="C1" s="78"/>
      <c r="D1" s="78"/>
      <c r="E1" s="78"/>
      <c r="F1" s="78"/>
      <c r="G1" s="78"/>
    </row>
    <row r="2" spans="1:10" ht="12.75" x14ac:dyDescent="0.2">
      <c r="A2" s="78" t="s">
        <v>23</v>
      </c>
      <c r="B2" s="78"/>
      <c r="C2" s="78"/>
      <c r="D2" s="78"/>
      <c r="E2" s="78"/>
      <c r="F2" s="78"/>
      <c r="G2" s="78"/>
    </row>
    <row r="3" spans="1:10" ht="12.75" x14ac:dyDescent="0.2">
      <c r="A3" s="10"/>
    </row>
    <row r="4" spans="1:10" ht="12.75" x14ac:dyDescent="0.2">
      <c r="A4" s="10"/>
    </row>
    <row r="5" spans="1:10" ht="12.75" x14ac:dyDescent="0.2">
      <c r="A5" s="10"/>
    </row>
    <row r="6" spans="1:10" x14ac:dyDescent="0.2">
      <c r="A6" s="12" t="s">
        <v>24</v>
      </c>
    </row>
    <row r="7" spans="1:10" x14ac:dyDescent="0.2">
      <c r="B7" s="73" t="s">
        <v>139</v>
      </c>
      <c r="C7" s="73" t="s">
        <v>140</v>
      </c>
      <c r="E7" s="73" t="s">
        <v>141</v>
      </c>
      <c r="F7" s="73" t="s">
        <v>142</v>
      </c>
      <c r="G7" s="73" t="s">
        <v>143</v>
      </c>
    </row>
    <row r="8" spans="1:10" x14ac:dyDescent="0.2">
      <c r="B8" s="13"/>
      <c r="C8" s="13"/>
      <c r="E8" s="14"/>
      <c r="F8" s="14"/>
      <c r="G8" s="39">
        <v>2012</v>
      </c>
    </row>
    <row r="9" spans="1:10" x14ac:dyDescent="0.2">
      <c r="B9" s="14" t="s">
        <v>25</v>
      </c>
      <c r="C9" s="14" t="s">
        <v>0</v>
      </c>
      <c r="E9" s="14" t="s">
        <v>26</v>
      </c>
      <c r="F9" s="14" t="s">
        <v>27</v>
      </c>
      <c r="G9" s="14" t="s">
        <v>28</v>
      </c>
    </row>
    <row r="10" spans="1:10" x14ac:dyDescent="0.2">
      <c r="A10" s="15" t="s">
        <v>29</v>
      </c>
      <c r="B10" s="15" t="s">
        <v>30</v>
      </c>
      <c r="C10" s="15" t="s">
        <v>7</v>
      </c>
      <c r="E10" s="15" t="s">
        <v>31</v>
      </c>
      <c r="F10" s="15" t="s">
        <v>30</v>
      </c>
      <c r="G10" s="15" t="s">
        <v>32</v>
      </c>
    </row>
    <row r="11" spans="1:10" x14ac:dyDescent="0.2">
      <c r="B11" s="16"/>
      <c r="C11" s="16"/>
    </row>
    <row r="12" spans="1:10" x14ac:dyDescent="0.2">
      <c r="A12" s="11" t="s">
        <v>8</v>
      </c>
      <c r="B12" s="17">
        <v>8.8400000000000006E-2</v>
      </c>
      <c r="C12" s="18">
        <f>+Apportionment!E54</f>
        <v>0.967445</v>
      </c>
      <c r="D12" s="11" t="s">
        <v>148</v>
      </c>
      <c r="E12" s="19">
        <f>D30</f>
        <v>1</v>
      </c>
      <c r="F12" s="20">
        <f>ROUND(B12*C12*E12,6)</f>
        <v>8.5522000000000001E-2</v>
      </c>
      <c r="G12" s="19">
        <f>F12</f>
        <v>8.5522000000000001E-2</v>
      </c>
    </row>
    <row r="13" spans="1:10" x14ac:dyDescent="0.2">
      <c r="A13" s="11" t="s">
        <v>44</v>
      </c>
      <c r="B13" s="17">
        <v>9.9750000000000005E-2</v>
      </c>
      <c r="C13" s="18">
        <f>+Apportionment!E57</f>
        <v>5.3000000000000001E-5</v>
      </c>
      <c r="D13" s="11" t="s">
        <v>149</v>
      </c>
      <c r="E13" s="19">
        <f>D42</f>
        <v>1.48729844337152</v>
      </c>
      <c r="F13" s="20">
        <f>ROUND(B13*C13*E13,6)</f>
        <v>7.9999999999999996E-6</v>
      </c>
      <c r="G13" s="19">
        <f>F13</f>
        <v>7.9999999999999996E-6</v>
      </c>
    </row>
    <row r="14" spans="1:10" x14ac:dyDescent="0.2">
      <c r="A14" s="11" t="s">
        <v>10</v>
      </c>
      <c r="B14" s="17">
        <v>6.9680000000000006E-2</v>
      </c>
      <c r="C14" s="18">
        <f>+Apportionment!E56</f>
        <v>2.3751999999999999E-2</v>
      </c>
      <c r="D14" s="11" t="s">
        <v>150</v>
      </c>
      <c r="E14" s="19">
        <f>D34</f>
        <v>3.0982273268743921</v>
      </c>
      <c r="F14" s="20">
        <f>ROUND(B14*C14*E14,6)</f>
        <v>5.1279999999999997E-3</v>
      </c>
      <c r="G14" s="19">
        <f>F14</f>
        <v>5.1279999999999997E-3</v>
      </c>
    </row>
    <row r="15" spans="1:10" x14ac:dyDescent="0.2">
      <c r="A15" s="11" t="s">
        <v>9</v>
      </c>
      <c r="B15" s="21">
        <v>7.5999999999999998E-2</v>
      </c>
      <c r="C15" s="22">
        <f>+Apportionment!E55</f>
        <v>8.5360000000000002E-3</v>
      </c>
      <c r="D15" s="11" t="s">
        <v>151</v>
      </c>
      <c r="E15" s="23">
        <f>D38</f>
        <v>-0.15225070998199314</v>
      </c>
      <c r="F15" s="24">
        <f>ROUND(B15*C15*E15,6)</f>
        <v>-9.8999999999999994E-5</v>
      </c>
      <c r="G15" s="23">
        <f>F15</f>
        <v>-9.8999999999999994E-5</v>
      </c>
      <c r="J15" s="25"/>
    </row>
    <row r="16" spans="1:10" x14ac:dyDescent="0.2">
      <c r="A16" s="11" t="s">
        <v>33</v>
      </c>
      <c r="B16" s="26"/>
      <c r="C16" s="16"/>
      <c r="F16" s="19">
        <f>SUM(F12:F15)</f>
        <v>9.0558999999999987E-2</v>
      </c>
      <c r="G16" s="19">
        <f>F16</f>
        <v>9.0558999999999987E-2</v>
      </c>
    </row>
    <row r="17" spans="1:7" x14ac:dyDescent="0.2">
      <c r="A17" s="11" t="s">
        <v>34</v>
      </c>
      <c r="B17" s="17">
        <v>0.35</v>
      </c>
      <c r="C17" s="16"/>
      <c r="F17" s="27"/>
      <c r="G17" s="19">
        <f>B17</f>
        <v>0.35</v>
      </c>
    </row>
    <row r="18" spans="1:7" x14ac:dyDescent="0.2">
      <c r="B18" s="16"/>
      <c r="C18" s="16"/>
      <c r="F18" s="28"/>
    </row>
    <row r="19" spans="1:7" x14ac:dyDescent="0.2">
      <c r="A19" s="11" t="s">
        <v>35</v>
      </c>
      <c r="B19" s="16"/>
      <c r="C19" s="16"/>
    </row>
    <row r="20" spans="1:7" x14ac:dyDescent="0.2">
      <c r="A20" s="11" t="s">
        <v>36</v>
      </c>
    </row>
    <row r="21" spans="1:7" x14ac:dyDescent="0.2">
      <c r="A21" s="11" t="s">
        <v>49</v>
      </c>
      <c r="G21" s="23">
        <f>-ROUND(F16*G17,6)</f>
        <v>-3.1696000000000002E-2</v>
      </c>
    </row>
    <row r="23" spans="1:7" ht="12.75" thickBot="1" x14ac:dyDescent="0.25">
      <c r="A23" s="11" t="s">
        <v>46</v>
      </c>
      <c r="G23" s="29">
        <f>G16+G17+G21</f>
        <v>0.40886299999999998</v>
      </c>
    </row>
    <row r="24" spans="1:7" ht="12.75" thickTop="1" x14ac:dyDescent="0.2">
      <c r="G24" s="11" t="s">
        <v>37</v>
      </c>
    </row>
    <row r="25" spans="1:7" ht="12.75" thickBot="1" x14ac:dyDescent="0.25">
      <c r="G25" s="30">
        <f>ROUND(G23,5)</f>
        <v>0.40886</v>
      </c>
    </row>
    <row r="26" spans="1:7" ht="12.75" thickTop="1" x14ac:dyDescent="0.2"/>
    <row r="29" spans="1:7" x14ac:dyDescent="0.2">
      <c r="B29" s="16"/>
    </row>
    <row r="30" spans="1:7" x14ac:dyDescent="0.2">
      <c r="A30" s="11" t="s">
        <v>38</v>
      </c>
      <c r="B30" s="31">
        <f>+'II - IV  Apportionment Detail'!D44</f>
        <v>686808968</v>
      </c>
      <c r="C30" s="79" t="s">
        <v>39</v>
      </c>
      <c r="D30" s="81">
        <f>B30/B31</f>
        <v>1</v>
      </c>
      <c r="E30" s="77" t="s">
        <v>152</v>
      </c>
    </row>
    <row r="31" spans="1:7" x14ac:dyDescent="0.2">
      <c r="A31" s="11" t="s">
        <v>38</v>
      </c>
      <c r="B31" s="75">
        <f>+'II - IV  Apportionment Detail'!$D$44</f>
        <v>686808968</v>
      </c>
      <c r="C31" s="80"/>
      <c r="D31" s="82"/>
      <c r="E31" s="77"/>
    </row>
    <row r="32" spans="1:7" x14ac:dyDescent="0.2">
      <c r="B32" s="31"/>
    </row>
    <row r="33" spans="1:5" x14ac:dyDescent="0.2">
      <c r="B33" s="31"/>
    </row>
    <row r="34" spans="1:5" x14ac:dyDescent="0.2">
      <c r="A34" s="11" t="s">
        <v>40</v>
      </c>
      <c r="B34" s="31">
        <f>+'II - IV  Apportionment Detail'!D6</f>
        <v>2127890313</v>
      </c>
      <c r="C34" s="79" t="s">
        <v>39</v>
      </c>
      <c r="D34" s="81">
        <f>B34/B35</f>
        <v>3.0982273268743921</v>
      </c>
      <c r="E34" s="77" t="s">
        <v>153</v>
      </c>
    </row>
    <row r="35" spans="1:5" ht="11.45" customHeight="1" x14ac:dyDescent="0.2">
      <c r="A35" s="11" t="s">
        <v>38</v>
      </c>
      <c r="B35" s="75">
        <f>+'II - IV  Apportionment Detail'!$D$44</f>
        <v>686808968</v>
      </c>
      <c r="C35" s="80"/>
      <c r="D35" s="82"/>
      <c r="E35" s="77"/>
    </row>
    <row r="36" spans="1:5" x14ac:dyDescent="0.2">
      <c r="B36" s="31"/>
    </row>
    <row r="37" spans="1:5" x14ac:dyDescent="0.2">
      <c r="B37" s="31"/>
    </row>
    <row r="38" spans="1:5" x14ac:dyDescent="0.2">
      <c r="A38" s="11" t="s">
        <v>41</v>
      </c>
      <c r="B38" s="31">
        <f>+'II - IV  Apportionment Detail'!D84</f>
        <v>-104567153</v>
      </c>
      <c r="C38" s="79" t="s">
        <v>39</v>
      </c>
      <c r="D38" s="81">
        <f>B38/B39</f>
        <v>-0.15225070998199314</v>
      </c>
      <c r="E38" s="77" t="s">
        <v>154</v>
      </c>
    </row>
    <row r="39" spans="1:5" ht="11.45" customHeight="1" x14ac:dyDescent="0.2">
      <c r="A39" s="11" t="s">
        <v>38</v>
      </c>
      <c r="B39" s="75">
        <f>+'II - IV  Apportionment Detail'!$D$44</f>
        <v>686808968</v>
      </c>
      <c r="C39" s="80"/>
      <c r="D39" s="82"/>
      <c r="E39" s="77"/>
    </row>
    <row r="40" spans="1:5" x14ac:dyDescent="0.2">
      <c r="B40" s="32"/>
    </row>
    <row r="41" spans="1:5" x14ac:dyDescent="0.2">
      <c r="B41" s="32"/>
    </row>
    <row r="42" spans="1:5" x14ac:dyDescent="0.2">
      <c r="A42" s="11" t="s">
        <v>45</v>
      </c>
      <c r="B42" s="31">
        <f>+'II - IV  Apportionment Detail'!D110</f>
        <v>1021489909</v>
      </c>
      <c r="C42" s="79" t="s">
        <v>39</v>
      </c>
      <c r="D42" s="81">
        <f>B42/B43</f>
        <v>1.48729844337152</v>
      </c>
      <c r="E42" s="77" t="s">
        <v>155</v>
      </c>
    </row>
    <row r="43" spans="1:5" x14ac:dyDescent="0.2">
      <c r="A43" s="11" t="s">
        <v>38</v>
      </c>
      <c r="B43" s="75">
        <f>+'II - IV  Apportionment Detail'!$D$44</f>
        <v>686808968</v>
      </c>
      <c r="C43" s="80"/>
      <c r="D43" s="82"/>
      <c r="E43" s="77"/>
    </row>
    <row r="44" spans="1:5" x14ac:dyDescent="0.2">
      <c r="B44" s="32"/>
    </row>
    <row r="45" spans="1:5" x14ac:dyDescent="0.2">
      <c r="B45" s="32"/>
    </row>
    <row r="47" spans="1:5" x14ac:dyDescent="0.2">
      <c r="A47" s="12" t="s">
        <v>42</v>
      </c>
    </row>
    <row r="49" spans="1:7" ht="12.75" x14ac:dyDescent="0.2">
      <c r="B49" s="33"/>
      <c r="C49" s="34"/>
      <c r="D49" s="33"/>
      <c r="E49" s="33"/>
      <c r="F49" s="35"/>
      <c r="G49" s="35"/>
    </row>
    <row r="50" spans="1:7" ht="12.75" x14ac:dyDescent="0.2">
      <c r="B50" s="36">
        <v>2009</v>
      </c>
      <c r="C50" s="36">
        <f>B50+1</f>
        <v>2010</v>
      </c>
      <c r="D50" s="36">
        <f>C50+1</f>
        <v>2011</v>
      </c>
      <c r="E50" s="36">
        <f>D50+1</f>
        <v>2012</v>
      </c>
      <c r="F50" s="36">
        <f>E50+1</f>
        <v>2013</v>
      </c>
      <c r="G50" s="36">
        <f>F50+1</f>
        <v>2014</v>
      </c>
    </row>
    <row r="51" spans="1:7" x14ac:dyDescent="0.2">
      <c r="A51" s="11" t="s">
        <v>43</v>
      </c>
      <c r="B51" s="37">
        <v>0.2</v>
      </c>
      <c r="C51" s="37">
        <v>0.2</v>
      </c>
      <c r="D51" s="37">
        <v>0.2</v>
      </c>
      <c r="E51" s="38">
        <v>0.2</v>
      </c>
      <c r="F51" s="38">
        <v>0.2</v>
      </c>
      <c r="G51" s="38">
        <v>0.2</v>
      </c>
    </row>
  </sheetData>
  <mergeCells count="14">
    <mergeCell ref="E42:E43"/>
    <mergeCell ref="E38:E39"/>
    <mergeCell ref="E34:E35"/>
    <mergeCell ref="E30:E31"/>
    <mergeCell ref="A1:G1"/>
    <mergeCell ref="A2:G2"/>
    <mergeCell ref="C38:C39"/>
    <mergeCell ref="D38:D39"/>
    <mergeCell ref="C42:C43"/>
    <mergeCell ref="D42:D43"/>
    <mergeCell ref="C30:C31"/>
    <mergeCell ref="D30:D31"/>
    <mergeCell ref="C34:C35"/>
    <mergeCell ref="D34:D35"/>
  </mergeCells>
  <phoneticPr fontId="9" type="noConversion"/>
  <pageMargins left="0.5" right="0.5" top="1.2053125" bottom="0.5" header="0.5" footer="0.25"/>
  <pageSetup scale="92" orientation="portrait" verticalDpi="1200" r:id="rId1"/>
  <headerFooter alignWithMargins="0">
    <oddHeader>&amp;RAttachment 4
WP-Schedule 26
&amp;P of &amp;N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BreakPreview" topLeftCell="A22" zoomScale="60" zoomScaleNormal="100" workbookViewId="0">
      <selection activeCell="B5" sqref="B5"/>
    </sheetView>
  </sheetViews>
  <sheetFormatPr defaultRowHeight="12.75" x14ac:dyDescent="0.2"/>
  <cols>
    <col min="1" max="1" width="24.5703125" style="3" customWidth="1"/>
    <col min="2" max="2" width="14.85546875" style="2" customWidth="1"/>
    <col min="3" max="3" width="15.5703125" style="2" bestFit="1" customWidth="1"/>
    <col min="4" max="5" width="14.85546875" style="2" customWidth="1"/>
    <col min="6" max="16384" width="9.140625" style="3"/>
  </cols>
  <sheetData>
    <row r="1" spans="1:7" x14ac:dyDescent="0.2">
      <c r="A1" s="78" t="s">
        <v>22</v>
      </c>
      <c r="B1" s="78"/>
      <c r="C1" s="78"/>
      <c r="D1" s="78"/>
      <c r="E1" s="78"/>
      <c r="F1" s="76"/>
      <c r="G1" s="76"/>
    </row>
    <row r="2" spans="1:7" x14ac:dyDescent="0.2">
      <c r="A2" s="78" t="s">
        <v>156</v>
      </c>
      <c r="B2" s="78"/>
      <c r="C2" s="78"/>
      <c r="D2" s="78"/>
      <c r="E2" s="78"/>
      <c r="F2" s="76"/>
      <c r="G2" s="76"/>
    </row>
    <row r="4" spans="1:7" x14ac:dyDescent="0.2">
      <c r="A4" s="1"/>
    </row>
    <row r="6" spans="1:7" x14ac:dyDescent="0.2">
      <c r="E6" s="4" t="s">
        <v>1</v>
      </c>
    </row>
    <row r="7" spans="1:7" x14ac:dyDescent="0.2">
      <c r="B7" s="4" t="s">
        <v>2</v>
      </c>
      <c r="C7" s="4"/>
      <c r="D7" s="4" t="s">
        <v>3</v>
      </c>
      <c r="E7" s="4" t="s">
        <v>4</v>
      </c>
    </row>
    <row r="8" spans="1:7" x14ac:dyDescent="0.2">
      <c r="B8" s="5" t="s">
        <v>48</v>
      </c>
      <c r="C8" s="5" t="s">
        <v>5</v>
      </c>
      <c r="D8" s="5" t="s">
        <v>6</v>
      </c>
      <c r="E8" s="5" t="s">
        <v>7</v>
      </c>
    </row>
    <row r="9" spans="1:7" x14ac:dyDescent="0.2">
      <c r="E9" s="6"/>
    </row>
    <row r="10" spans="1:7" x14ac:dyDescent="0.2">
      <c r="A10" s="3" t="s">
        <v>8</v>
      </c>
      <c r="B10" s="2">
        <f>+'II - IV  Apportionment Detail'!D77</f>
        <v>10110519587</v>
      </c>
      <c r="C10" s="2">
        <f>-SUM(C11:C12)</f>
        <v>312166546</v>
      </c>
      <c r="D10" s="2">
        <f t="shared" ref="D10:D15" si="0">SUM(B10:C10)</f>
        <v>10422686133</v>
      </c>
      <c r="E10" s="6">
        <f t="shared" ref="E10:E15" si="1">D10/D$17</f>
        <v>1</v>
      </c>
    </row>
    <row r="11" spans="1:7" x14ac:dyDescent="0.2">
      <c r="A11" s="3" t="s">
        <v>9</v>
      </c>
      <c r="B11" s="2">
        <f>+'II - IV  Apportionment Detail'!D103</f>
        <v>152986614</v>
      </c>
      <c r="C11" s="2">
        <f>-B11</f>
        <v>-152986614</v>
      </c>
      <c r="D11" s="2">
        <f t="shared" si="0"/>
        <v>0</v>
      </c>
      <c r="E11" s="6">
        <f t="shared" si="1"/>
        <v>0</v>
      </c>
    </row>
    <row r="12" spans="1:7" x14ac:dyDescent="0.2">
      <c r="A12" s="3" t="s">
        <v>10</v>
      </c>
      <c r="B12" s="2">
        <f>+'II - IV  Apportionment Detail'!D33</f>
        <v>159179932</v>
      </c>
      <c r="C12" s="2">
        <f>-B12</f>
        <v>-159179932</v>
      </c>
      <c r="D12" s="2">
        <f t="shared" si="0"/>
        <v>0</v>
      </c>
      <c r="E12" s="6">
        <f t="shared" si="1"/>
        <v>0</v>
      </c>
    </row>
    <row r="13" spans="1:7" x14ac:dyDescent="0.2">
      <c r="A13" s="3" t="s">
        <v>11</v>
      </c>
      <c r="B13" s="2">
        <f>+'II - IV  Apportionment Detail'!D126</f>
        <v>0</v>
      </c>
      <c r="D13" s="2">
        <f t="shared" si="0"/>
        <v>0</v>
      </c>
      <c r="E13" s="6">
        <f t="shared" si="1"/>
        <v>0</v>
      </c>
    </row>
    <row r="14" spans="1:7" x14ac:dyDescent="0.2">
      <c r="A14" s="3" t="s">
        <v>12</v>
      </c>
      <c r="B14" s="2">
        <v>0</v>
      </c>
      <c r="D14" s="2">
        <f t="shared" si="0"/>
        <v>0</v>
      </c>
      <c r="E14" s="6">
        <f t="shared" si="1"/>
        <v>0</v>
      </c>
    </row>
    <row r="15" spans="1:7" x14ac:dyDescent="0.2">
      <c r="A15" s="3" t="s">
        <v>13</v>
      </c>
      <c r="D15" s="2">
        <f t="shared" si="0"/>
        <v>0</v>
      </c>
      <c r="E15" s="6">
        <f t="shared" si="1"/>
        <v>0</v>
      </c>
    </row>
    <row r="16" spans="1:7" x14ac:dyDescent="0.2">
      <c r="E16" s="6"/>
    </row>
    <row r="17" spans="1:5" ht="13.5" thickBot="1" x14ac:dyDescent="0.25">
      <c r="A17" s="3" t="s">
        <v>14</v>
      </c>
      <c r="B17" s="7">
        <f>SUM(B9:B16)</f>
        <v>10422686133</v>
      </c>
      <c r="C17" s="7">
        <f>SUM(C9:C16)</f>
        <v>0</v>
      </c>
      <c r="D17" s="7">
        <f>SUM(D9:D16)</f>
        <v>10422686133</v>
      </c>
      <c r="E17" s="8">
        <f>SUM(E9:E16)</f>
        <v>1</v>
      </c>
    </row>
    <row r="18" spans="1:5" ht="13.5" thickTop="1" x14ac:dyDescent="0.2"/>
    <row r="21" spans="1:5" x14ac:dyDescent="0.2">
      <c r="E21" s="4"/>
    </row>
    <row r="22" spans="1:5" x14ac:dyDescent="0.2">
      <c r="B22" s="4" t="s">
        <v>15</v>
      </c>
      <c r="C22" s="4"/>
      <c r="D22" s="4" t="s">
        <v>3</v>
      </c>
      <c r="E22" s="4" t="s">
        <v>15</v>
      </c>
    </row>
    <row r="23" spans="1:5" x14ac:dyDescent="0.2">
      <c r="B23" s="5" t="str">
        <f>B$8</f>
        <v>2010 TR</v>
      </c>
      <c r="C23" s="5" t="s">
        <v>16</v>
      </c>
      <c r="D23" s="5" t="s">
        <v>15</v>
      </c>
      <c r="E23" s="5" t="s">
        <v>7</v>
      </c>
    </row>
    <row r="24" spans="1:5" x14ac:dyDescent="0.2">
      <c r="E24" s="6"/>
    </row>
    <row r="25" spans="1:5" x14ac:dyDescent="0.2">
      <c r="A25" s="3" t="s">
        <v>8</v>
      </c>
      <c r="B25" s="2">
        <f>+'II - IV  Apportionment Detail'!D66</f>
        <v>1776564469</v>
      </c>
      <c r="D25" s="2">
        <f t="shared" ref="D25:D30" si="2">SUM(B25:C25)</f>
        <v>1776564469</v>
      </c>
      <c r="E25" s="6">
        <f t="shared" ref="E25:E30" si="3">D25/D$32</f>
        <v>0.95745310881207113</v>
      </c>
    </row>
    <row r="26" spans="1:5" x14ac:dyDescent="0.2">
      <c r="A26" s="3" t="s">
        <v>9</v>
      </c>
      <c r="B26" s="2">
        <f>+'II - IV  Apportionment Detail'!D100</f>
        <v>14324004</v>
      </c>
      <c r="D26" s="2">
        <f t="shared" si="2"/>
        <v>14324004</v>
      </c>
      <c r="E26" s="6">
        <f t="shared" si="3"/>
        <v>7.7197098105627722E-3</v>
      </c>
    </row>
    <row r="27" spans="1:5" x14ac:dyDescent="0.2">
      <c r="A27" s="3" t="s">
        <v>10</v>
      </c>
      <c r="B27" s="2">
        <f>+'II - IV  Apportionment Detail'!D28</f>
        <v>61896184</v>
      </c>
      <c r="D27" s="2">
        <f t="shared" si="2"/>
        <v>61896184</v>
      </c>
      <c r="E27" s="6">
        <f t="shared" si="3"/>
        <v>3.3358031655199093E-2</v>
      </c>
    </row>
    <row r="28" spans="1:5" x14ac:dyDescent="0.2">
      <c r="A28" s="3" t="s">
        <v>11</v>
      </c>
      <c r="B28" s="2">
        <f>+'II - IV  Apportionment Detail'!D122</f>
        <v>268042</v>
      </c>
      <c r="D28" s="2">
        <f t="shared" si="2"/>
        <v>268042</v>
      </c>
      <c r="E28" s="6">
        <f t="shared" si="3"/>
        <v>1.4445726607189348E-4</v>
      </c>
    </row>
    <row r="29" spans="1:5" x14ac:dyDescent="0.2">
      <c r="A29" s="3" t="s">
        <v>12</v>
      </c>
      <c r="B29" s="2">
        <v>2457981</v>
      </c>
      <c r="D29" s="2">
        <f t="shared" si="2"/>
        <v>2457981</v>
      </c>
      <c r="E29" s="6">
        <f t="shared" si="3"/>
        <v>1.3246924560951598E-3</v>
      </c>
    </row>
    <row r="30" spans="1:5" x14ac:dyDescent="0.2">
      <c r="A30" s="3" t="s">
        <v>13</v>
      </c>
      <c r="B30" s="2">
        <v>0</v>
      </c>
      <c r="C30" s="2">
        <v>0</v>
      </c>
      <c r="D30" s="2">
        <f t="shared" si="2"/>
        <v>0</v>
      </c>
      <c r="E30" s="6">
        <f t="shared" si="3"/>
        <v>0</v>
      </c>
    </row>
    <row r="31" spans="1:5" x14ac:dyDescent="0.2">
      <c r="E31" s="6"/>
    </row>
    <row r="32" spans="1:5" ht="13.5" thickBot="1" x14ac:dyDescent="0.25">
      <c r="A32" s="3" t="s">
        <v>14</v>
      </c>
      <c r="B32" s="7">
        <f>SUM(B24:B31)</f>
        <v>1855510680</v>
      </c>
      <c r="C32" s="7">
        <f>SUM(C24:C31)</f>
        <v>0</v>
      </c>
      <c r="D32" s="7">
        <f>SUM(D24:D31)</f>
        <v>1855510680</v>
      </c>
      <c r="E32" s="8">
        <f>SUM(E24:E31)</f>
        <v>1.0000000000000002</v>
      </c>
    </row>
    <row r="33" spans="1:5" ht="13.5" thickTop="1" x14ac:dyDescent="0.2"/>
    <row r="37" spans="1:5" x14ac:dyDescent="0.2">
      <c r="B37" s="4" t="s">
        <v>17</v>
      </c>
      <c r="C37" s="4"/>
      <c r="D37" s="4" t="s">
        <v>3</v>
      </c>
      <c r="E37" s="4" t="s">
        <v>17</v>
      </c>
    </row>
    <row r="38" spans="1:5" x14ac:dyDescent="0.2">
      <c r="B38" s="5" t="str">
        <f>B$8</f>
        <v>2010 TR</v>
      </c>
      <c r="C38" s="5" t="s">
        <v>16</v>
      </c>
      <c r="D38" s="5" t="s">
        <v>17</v>
      </c>
      <c r="E38" s="5" t="s">
        <v>7</v>
      </c>
    </row>
    <row r="39" spans="1:5" x14ac:dyDescent="0.2">
      <c r="E39" s="6"/>
    </row>
    <row r="40" spans="1:5" x14ac:dyDescent="0.2">
      <c r="A40" s="3" t="s">
        <v>8</v>
      </c>
      <c r="B40" s="2">
        <f>+'II - IV  Apportionment Detail'!D61</f>
        <v>29581065408</v>
      </c>
      <c r="D40" s="2">
        <f t="shared" ref="D40:D45" si="4">SUM(B40:C40)</f>
        <v>29581065408</v>
      </c>
      <c r="E40" s="6">
        <f t="shared" ref="E40:E45" si="5">D40/D$47</f>
        <v>0.91232640398489884</v>
      </c>
    </row>
    <row r="41" spans="1:5" x14ac:dyDescent="0.2">
      <c r="A41" s="3" t="s">
        <v>9</v>
      </c>
      <c r="B41" s="2">
        <f>+'II - IV  Apportionment Detail'!D97</f>
        <v>580019278</v>
      </c>
      <c r="D41" s="2">
        <f t="shared" si="4"/>
        <v>580019278</v>
      </c>
      <c r="E41" s="6">
        <f t="shared" si="5"/>
        <v>1.7888703291820844E-2</v>
      </c>
    </row>
    <row r="42" spans="1:5" x14ac:dyDescent="0.2">
      <c r="A42" s="3" t="s">
        <v>10</v>
      </c>
      <c r="B42" s="2">
        <f>+'II - IV  Apportionment Detail'!D24</f>
        <v>1998979210</v>
      </c>
      <c r="D42" s="2">
        <f t="shared" si="4"/>
        <v>1998979210</v>
      </c>
      <c r="E42" s="6">
        <f t="shared" si="5"/>
        <v>6.165165078221492E-2</v>
      </c>
    </row>
    <row r="43" spans="1:5" x14ac:dyDescent="0.2">
      <c r="A43" s="3" t="s">
        <v>11</v>
      </c>
      <c r="B43" s="2">
        <f>+'II - IV  Apportionment Detail'!D119</f>
        <v>488641</v>
      </c>
      <c r="D43" s="2">
        <f t="shared" si="4"/>
        <v>488641</v>
      </c>
      <c r="E43" s="6">
        <f t="shared" si="5"/>
        <v>1.5070454029320435E-5</v>
      </c>
    </row>
    <row r="44" spans="1:5" x14ac:dyDescent="0.2">
      <c r="A44" s="3" t="s">
        <v>12</v>
      </c>
      <c r="B44" s="2">
        <v>97865243</v>
      </c>
      <c r="D44" s="2">
        <f t="shared" si="4"/>
        <v>97865243</v>
      </c>
      <c r="E44" s="6">
        <f t="shared" si="5"/>
        <v>3.0183174266993017E-3</v>
      </c>
    </row>
    <row r="45" spans="1:5" x14ac:dyDescent="0.2">
      <c r="A45" s="3" t="s">
        <v>13</v>
      </c>
      <c r="B45" s="2">
        <f>165573662-217145</f>
        <v>165356517</v>
      </c>
      <c r="D45" s="2">
        <f t="shared" si="4"/>
        <v>165356517</v>
      </c>
      <c r="E45" s="6">
        <f t="shared" si="5"/>
        <v>5.099854060336818E-3</v>
      </c>
    </row>
    <row r="46" spans="1:5" x14ac:dyDescent="0.2">
      <c r="E46" s="6"/>
    </row>
    <row r="47" spans="1:5" ht="13.5" thickBot="1" x14ac:dyDescent="0.25">
      <c r="A47" s="3" t="s">
        <v>14</v>
      </c>
      <c r="B47" s="7">
        <f>SUM(B39:B46)</f>
        <v>32423774297</v>
      </c>
      <c r="C47" s="7">
        <f>SUM(C39:C46)</f>
        <v>0</v>
      </c>
      <c r="D47" s="7">
        <f>SUM(D39:D46)</f>
        <v>32423774297</v>
      </c>
      <c r="E47" s="8">
        <f>SUM(E39:E46)</f>
        <v>1</v>
      </c>
    </row>
    <row r="48" spans="1:5" ht="13.5" thickTop="1" x14ac:dyDescent="0.2"/>
    <row r="52" spans="1:5" x14ac:dyDescent="0.2">
      <c r="A52" s="9" t="s">
        <v>18</v>
      </c>
    </row>
    <row r="54" spans="1:5" x14ac:dyDescent="0.2">
      <c r="A54" s="3" t="s">
        <v>19</v>
      </c>
      <c r="E54" s="6">
        <f>ROUND((+E10+E10+E25+E40)/4,6)</f>
        <v>0.967445</v>
      </c>
    </row>
    <row r="55" spans="1:5" x14ac:dyDescent="0.2">
      <c r="A55" s="3" t="s">
        <v>9</v>
      </c>
      <c r="E55" s="6">
        <f>ROUND((E41+E26+E11)/3,6)</f>
        <v>8.5360000000000002E-3</v>
      </c>
    </row>
    <row r="56" spans="1:5" x14ac:dyDescent="0.2">
      <c r="A56" s="3" t="s">
        <v>20</v>
      </c>
      <c r="E56" s="6">
        <f>ROUND((E42+E27+E12+E12)/4,6)</f>
        <v>2.3751999999999999E-2</v>
      </c>
    </row>
    <row r="57" spans="1:5" x14ac:dyDescent="0.2">
      <c r="A57" s="3" t="s">
        <v>44</v>
      </c>
      <c r="E57" s="6">
        <f>ROUND((E43+E28+E13)/3,6)</f>
        <v>5.3000000000000001E-5</v>
      </c>
    </row>
    <row r="58" spans="1:5" x14ac:dyDescent="0.2">
      <c r="E58" s="6"/>
    </row>
    <row r="59" spans="1:5" x14ac:dyDescent="0.2">
      <c r="E59" s="6"/>
    </row>
    <row r="60" spans="1:5" x14ac:dyDescent="0.2">
      <c r="E60" s="6"/>
    </row>
    <row r="61" spans="1:5" x14ac:dyDescent="0.2">
      <c r="A61" s="3" t="s">
        <v>47</v>
      </c>
      <c r="E61" s="6"/>
    </row>
    <row r="62" spans="1:5" x14ac:dyDescent="0.2">
      <c r="A62" s="3" t="s">
        <v>21</v>
      </c>
    </row>
  </sheetData>
  <mergeCells count="2">
    <mergeCell ref="A1:E1"/>
    <mergeCell ref="A2:E2"/>
  </mergeCells>
  <phoneticPr fontId="9" type="noConversion"/>
  <pageMargins left="0.5" right="0.5" top="1.2053125" bottom="0.5" header="0.5" footer="0.25"/>
  <pageSetup scale="85" orientation="portrait" verticalDpi="1200" r:id="rId1"/>
  <headerFooter alignWithMargins="0">
    <oddHeader>&amp;RAttachment 4
WP-Schedule 26
&amp;P of &amp;N</oddHead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view="pageBreakPreview" topLeftCell="B1" zoomScaleNormal="100" zoomScaleSheetLayoutView="100" workbookViewId="0">
      <selection activeCell="B5" sqref="B5"/>
    </sheetView>
  </sheetViews>
  <sheetFormatPr defaultRowHeight="12.75" x14ac:dyDescent="0.2"/>
  <cols>
    <col min="1" max="2" width="4.28515625" style="41" customWidth="1"/>
    <col min="3" max="3" width="68.5703125" customWidth="1"/>
    <col min="4" max="5" width="16.7109375" style="47" customWidth="1"/>
    <col min="6" max="6" width="16.85546875" customWidth="1"/>
  </cols>
  <sheetData>
    <row r="1" spans="1:6" x14ac:dyDescent="0.2">
      <c r="A1" s="83" t="s">
        <v>138</v>
      </c>
      <c r="B1" s="83"/>
      <c r="C1" s="83"/>
      <c r="D1" s="83"/>
      <c r="E1" s="83"/>
      <c r="F1" s="83"/>
    </row>
    <row r="2" spans="1:6" x14ac:dyDescent="0.2">
      <c r="A2" s="83" t="s">
        <v>157</v>
      </c>
      <c r="B2" s="83"/>
      <c r="C2" s="83"/>
      <c r="D2" s="83"/>
      <c r="E2" s="83"/>
      <c r="F2" s="83"/>
    </row>
    <row r="3" spans="1:6" x14ac:dyDescent="0.2">
      <c r="C3" s="41"/>
      <c r="D3" s="41"/>
      <c r="E3" s="41"/>
      <c r="F3" s="41"/>
    </row>
    <row r="4" spans="1:6" x14ac:dyDescent="0.2">
      <c r="C4" s="41"/>
      <c r="D4" s="41"/>
      <c r="E4" s="41"/>
      <c r="F4" s="41"/>
    </row>
    <row r="5" spans="1:6" x14ac:dyDescent="0.2">
      <c r="A5" s="74"/>
      <c r="B5" s="74"/>
      <c r="C5" s="74"/>
      <c r="D5" s="74"/>
      <c r="E5" s="74"/>
      <c r="F5" s="74"/>
    </row>
    <row r="6" spans="1:6" x14ac:dyDescent="0.2">
      <c r="C6" s="10" t="s">
        <v>144</v>
      </c>
      <c r="D6" s="56">
        <v>2127890313</v>
      </c>
    </row>
    <row r="8" spans="1:6" x14ac:dyDescent="0.2">
      <c r="A8" s="42"/>
      <c r="B8" s="43" t="s">
        <v>51</v>
      </c>
      <c r="D8" s="48" t="s">
        <v>54</v>
      </c>
      <c r="E8" s="48" t="s">
        <v>55</v>
      </c>
      <c r="F8" s="45" t="s">
        <v>56</v>
      </c>
    </row>
    <row r="9" spans="1:6" x14ac:dyDescent="0.2">
      <c r="A9" s="42"/>
      <c r="B9" s="43"/>
      <c r="D9" s="49" t="s">
        <v>57</v>
      </c>
      <c r="E9" s="49" t="s">
        <v>58</v>
      </c>
      <c r="F9" s="40" t="s">
        <v>59</v>
      </c>
    </row>
    <row r="10" spans="1:6" x14ac:dyDescent="0.2">
      <c r="A10" s="42"/>
      <c r="D10" s="49" t="s">
        <v>10</v>
      </c>
      <c r="E10" s="49" t="s">
        <v>14</v>
      </c>
      <c r="F10" s="40" t="s">
        <v>10</v>
      </c>
    </row>
    <row r="11" spans="1:6" x14ac:dyDescent="0.2">
      <c r="D11" s="50"/>
      <c r="E11" s="50"/>
      <c r="F11" s="46" t="s">
        <v>60</v>
      </c>
    </row>
    <row r="12" spans="1:6" x14ac:dyDescent="0.2">
      <c r="B12" s="55" t="s">
        <v>50</v>
      </c>
      <c r="C12" s="10" t="s">
        <v>73</v>
      </c>
      <c r="D12"/>
      <c r="E12"/>
    </row>
    <row r="13" spans="1:6" x14ac:dyDescent="0.2">
      <c r="B13" s="44" t="s">
        <v>52</v>
      </c>
      <c r="D13"/>
      <c r="E13"/>
    </row>
    <row r="14" spans="1:6" x14ac:dyDescent="0.2">
      <c r="B14" s="44" t="s">
        <v>53</v>
      </c>
      <c r="D14"/>
      <c r="E14"/>
    </row>
    <row r="16" spans="1:6" x14ac:dyDescent="0.2">
      <c r="B16" s="4" t="s">
        <v>61</v>
      </c>
      <c r="C16" s="3" t="s">
        <v>70</v>
      </c>
      <c r="F16" s="52"/>
    </row>
    <row r="17" spans="2:6" x14ac:dyDescent="0.2">
      <c r="C17" s="3" t="s">
        <v>62</v>
      </c>
      <c r="F17" s="52"/>
    </row>
    <row r="18" spans="2:6" x14ac:dyDescent="0.2">
      <c r="C18" s="3" t="s">
        <v>63</v>
      </c>
      <c r="D18" s="47">
        <v>1993988938</v>
      </c>
      <c r="E18" s="47">
        <v>31602413585</v>
      </c>
      <c r="F18" s="53"/>
    </row>
    <row r="19" spans="2:6" x14ac:dyDescent="0.2">
      <c r="C19" s="3" t="s">
        <v>64</v>
      </c>
      <c r="F19" s="53"/>
    </row>
    <row r="20" spans="2:6" x14ac:dyDescent="0.2">
      <c r="C20" s="3" t="s">
        <v>65</v>
      </c>
      <c r="F20" s="53"/>
    </row>
    <row r="21" spans="2:6" x14ac:dyDescent="0.2">
      <c r="C21" s="3" t="s">
        <v>66</v>
      </c>
      <c r="D21" s="51"/>
      <c r="E21" s="51"/>
      <c r="F21" s="53"/>
    </row>
    <row r="22" spans="2:6" x14ac:dyDescent="0.2">
      <c r="C22" s="3" t="s">
        <v>67</v>
      </c>
      <c r="D22" s="47">
        <f>SUM(D16:D21)</f>
        <v>1993988938</v>
      </c>
      <c r="E22" s="47">
        <f t="shared" ref="E22" si="0">SUM(E16:E21)</f>
        <v>31602413585</v>
      </c>
      <c r="F22" s="53"/>
    </row>
    <row r="23" spans="2:6" x14ac:dyDescent="0.2">
      <c r="B23" s="4" t="s">
        <v>68</v>
      </c>
      <c r="C23" s="3" t="s">
        <v>69</v>
      </c>
      <c r="D23" s="51">
        <v>4990272</v>
      </c>
      <c r="E23" s="51">
        <v>821360712</v>
      </c>
      <c r="F23" s="54"/>
    </row>
    <row r="24" spans="2:6" x14ac:dyDescent="0.2">
      <c r="B24" s="41" t="s">
        <v>71</v>
      </c>
      <c r="C24" s="10" t="s">
        <v>72</v>
      </c>
      <c r="D24" s="56">
        <f>SUM(D22:D23)</f>
        <v>1998979210</v>
      </c>
      <c r="E24" s="56">
        <f>SUM(E22:E23)</f>
        <v>32423774297</v>
      </c>
      <c r="F24" s="57">
        <f>IF(ISERROR(ROUND(D24/E24,6)),0,ROUND(D24/E24,6))</f>
        <v>6.1651999999999998E-2</v>
      </c>
    </row>
    <row r="26" spans="2:6" x14ac:dyDescent="0.2">
      <c r="B26" s="55" t="s">
        <v>77</v>
      </c>
      <c r="C26" s="10" t="s">
        <v>74</v>
      </c>
    </row>
    <row r="27" spans="2:6" x14ac:dyDescent="0.2">
      <c r="C27" s="3" t="s">
        <v>75</v>
      </c>
      <c r="D27" s="58"/>
      <c r="E27" s="58"/>
      <c r="F27" s="52"/>
    </row>
    <row r="28" spans="2:6" x14ac:dyDescent="0.2">
      <c r="C28" s="3" t="s">
        <v>76</v>
      </c>
      <c r="D28" s="56">
        <v>61896184</v>
      </c>
      <c r="E28" s="56">
        <v>1855510680</v>
      </c>
      <c r="F28" s="57">
        <f>IF(ISERROR(ROUND(D28/E28,6)),0,ROUND(D28/E28,6))</f>
        <v>3.3357999999999999E-2</v>
      </c>
    </row>
    <row r="30" spans="2:6" x14ac:dyDescent="0.2">
      <c r="B30" s="42" t="s">
        <v>78</v>
      </c>
      <c r="C30" s="10" t="s">
        <v>79</v>
      </c>
    </row>
    <row r="31" spans="2:6" x14ac:dyDescent="0.2">
      <c r="B31" s="4" t="s">
        <v>61</v>
      </c>
      <c r="C31" s="3" t="s">
        <v>80</v>
      </c>
      <c r="F31" s="52"/>
    </row>
    <row r="32" spans="2:6" x14ac:dyDescent="0.2">
      <c r="B32" s="4" t="s">
        <v>68</v>
      </c>
      <c r="C32" s="3" t="s">
        <v>81</v>
      </c>
      <c r="D32" s="51">
        <v>159179932</v>
      </c>
      <c r="E32" s="51">
        <v>10555313290</v>
      </c>
      <c r="F32" s="52"/>
    </row>
    <row r="33" spans="2:6" x14ac:dyDescent="0.2">
      <c r="B33" s="4" t="s">
        <v>71</v>
      </c>
      <c r="C33" s="3" t="s">
        <v>82</v>
      </c>
      <c r="D33" s="47">
        <f>SUM(D31:D32)</f>
        <v>159179932</v>
      </c>
      <c r="E33" s="47">
        <f>SUM(E31:E32)</f>
        <v>10555313290</v>
      </c>
      <c r="F33" s="52"/>
    </row>
    <row r="34" spans="2:6" x14ac:dyDescent="0.2">
      <c r="B34" s="4" t="s">
        <v>83</v>
      </c>
      <c r="C34" s="3" t="s">
        <v>84</v>
      </c>
      <c r="D34" s="60" t="s">
        <v>88</v>
      </c>
      <c r="E34" s="58"/>
      <c r="F34" s="52"/>
    </row>
    <row r="35" spans="2:6" x14ac:dyDescent="0.2">
      <c r="B35" s="4" t="s">
        <v>85</v>
      </c>
      <c r="C35" s="3" t="s">
        <v>86</v>
      </c>
      <c r="D35" s="61"/>
      <c r="E35" s="61"/>
      <c r="F35" s="54"/>
    </row>
    <row r="36" spans="2:6" x14ac:dyDescent="0.2">
      <c r="B36" s="4"/>
      <c r="C36" s="3" t="s">
        <v>87</v>
      </c>
      <c r="D36" s="56">
        <f>D33*2</f>
        <v>318359864</v>
      </c>
      <c r="E36" s="56">
        <f>E33</f>
        <v>10555313290</v>
      </c>
      <c r="F36" s="57">
        <f>IF(ISERROR(ROUND(D36/E36,6)),0,ROUND(D36/E36,6))</f>
        <v>3.0161E-2</v>
      </c>
    </row>
    <row r="37" spans="2:6" x14ac:dyDescent="0.2">
      <c r="B37" s="4"/>
      <c r="D37" s="59"/>
      <c r="E37" s="59"/>
      <c r="F37" s="64"/>
    </row>
    <row r="38" spans="2:6" x14ac:dyDescent="0.2">
      <c r="B38" s="42" t="s">
        <v>89</v>
      </c>
      <c r="C38" s="10" t="s">
        <v>90</v>
      </c>
      <c r="F38" s="62">
        <f>ROUND(F36+F28+F24,6)</f>
        <v>0.125171</v>
      </c>
    </row>
    <row r="39" spans="2:6" x14ac:dyDescent="0.2">
      <c r="B39" s="42" t="s">
        <v>91</v>
      </c>
      <c r="C39" s="10" t="s">
        <v>92</v>
      </c>
      <c r="F39" s="52"/>
    </row>
    <row r="40" spans="2:6" x14ac:dyDescent="0.2">
      <c r="B40" s="4"/>
      <c r="C40" s="3" t="s">
        <v>94</v>
      </c>
      <c r="F40" s="52"/>
    </row>
    <row r="41" spans="2:6" x14ac:dyDescent="0.2">
      <c r="B41" s="4"/>
      <c r="C41" s="3" t="s">
        <v>93</v>
      </c>
      <c r="F41" s="63">
        <f>ROUND(F38/4,6)</f>
        <v>3.1293000000000001E-2</v>
      </c>
    </row>
    <row r="44" spans="2:6" x14ac:dyDescent="0.2">
      <c r="C44" s="10" t="s">
        <v>145</v>
      </c>
      <c r="D44" s="56">
        <v>686808968</v>
      </c>
    </row>
    <row r="46" spans="2:6" x14ac:dyDescent="0.2">
      <c r="B46" s="43" t="s">
        <v>121</v>
      </c>
      <c r="D46" s="48" t="s">
        <v>54</v>
      </c>
      <c r="E46" s="48" t="s">
        <v>55</v>
      </c>
      <c r="F46" s="45" t="s">
        <v>56</v>
      </c>
    </row>
    <row r="47" spans="2:6" x14ac:dyDescent="0.2">
      <c r="B47" s="43"/>
      <c r="D47" s="49" t="s">
        <v>57</v>
      </c>
      <c r="E47" s="49" t="s">
        <v>58</v>
      </c>
      <c r="F47" s="40" t="s">
        <v>59</v>
      </c>
    </row>
    <row r="48" spans="2:6" x14ac:dyDescent="0.2">
      <c r="D48" s="49" t="s">
        <v>8</v>
      </c>
      <c r="E48" s="49" t="s">
        <v>14</v>
      </c>
      <c r="F48" s="40" t="s">
        <v>8</v>
      </c>
    </row>
    <row r="49" spans="2:6" x14ac:dyDescent="0.2">
      <c r="D49" s="50"/>
      <c r="E49" s="50"/>
      <c r="F49" s="46" t="s">
        <v>60</v>
      </c>
    </row>
    <row r="50" spans="2:6" x14ac:dyDescent="0.2">
      <c r="B50" s="55" t="s">
        <v>50</v>
      </c>
      <c r="C50" s="10" t="s">
        <v>17</v>
      </c>
      <c r="D50"/>
      <c r="E50"/>
    </row>
    <row r="51" spans="2:6" x14ac:dyDescent="0.2">
      <c r="B51" s="44" t="s">
        <v>95</v>
      </c>
      <c r="D51"/>
      <c r="E51"/>
    </row>
    <row r="52" spans="2:6" x14ac:dyDescent="0.2">
      <c r="B52" s="44" t="s">
        <v>96</v>
      </c>
      <c r="D52"/>
      <c r="E52"/>
    </row>
    <row r="53" spans="2:6" x14ac:dyDescent="0.2">
      <c r="B53" s="44" t="s">
        <v>97</v>
      </c>
      <c r="D53"/>
      <c r="E53"/>
    </row>
    <row r="54" spans="2:6" x14ac:dyDescent="0.2">
      <c r="B54" s="4"/>
      <c r="C54" s="3" t="s">
        <v>98</v>
      </c>
      <c r="F54" s="52"/>
    </row>
    <row r="55" spans="2:6" x14ac:dyDescent="0.2">
      <c r="C55" s="3" t="s">
        <v>99</v>
      </c>
      <c r="D55" s="47">
        <v>28767072712</v>
      </c>
      <c r="E55" s="47">
        <v>31602413585</v>
      </c>
      <c r="F55" s="52"/>
    </row>
    <row r="56" spans="2:6" x14ac:dyDescent="0.2">
      <c r="C56" s="3" t="s">
        <v>100</v>
      </c>
      <c r="F56" s="53"/>
    </row>
    <row r="57" spans="2:6" x14ac:dyDescent="0.2">
      <c r="C57" s="3" t="s">
        <v>101</v>
      </c>
      <c r="F57" s="53"/>
    </row>
    <row r="58" spans="2:6" x14ac:dyDescent="0.2">
      <c r="C58" s="3" t="s">
        <v>64</v>
      </c>
      <c r="F58" s="53"/>
    </row>
    <row r="59" spans="2:6" x14ac:dyDescent="0.2">
      <c r="C59" s="3" t="s">
        <v>102</v>
      </c>
      <c r="D59" s="65"/>
      <c r="E59" s="65"/>
      <c r="F59" s="53"/>
    </row>
    <row r="60" spans="2:6" x14ac:dyDescent="0.2">
      <c r="B60" s="4"/>
      <c r="C60" s="3" t="s">
        <v>103</v>
      </c>
      <c r="D60" s="51">
        <v>813992696</v>
      </c>
      <c r="E60" s="51">
        <v>821360712</v>
      </c>
      <c r="F60" s="54"/>
    </row>
    <row r="61" spans="2:6" x14ac:dyDescent="0.2">
      <c r="C61" s="10" t="s">
        <v>106</v>
      </c>
      <c r="D61" s="56">
        <f>SUM(D54:D60)</f>
        <v>29581065408</v>
      </c>
      <c r="E61" s="56">
        <f>SUM(E54:E60)</f>
        <v>32423774297</v>
      </c>
      <c r="F61" s="57">
        <f>IF(ISERROR(ROUND(D61/E61,6)),0,ROUND(D61/E61,6))</f>
        <v>0.91232599999999997</v>
      </c>
    </row>
    <row r="63" spans="2:6" x14ac:dyDescent="0.2">
      <c r="B63" s="55" t="s">
        <v>77</v>
      </c>
      <c r="C63" s="10" t="s">
        <v>108</v>
      </c>
    </row>
    <row r="64" spans="2:6" x14ac:dyDescent="0.2">
      <c r="C64" s="3" t="s">
        <v>104</v>
      </c>
      <c r="D64" s="58"/>
      <c r="E64" s="58"/>
      <c r="F64" s="52"/>
    </row>
    <row r="65" spans="1:6" s="67" customFormat="1" x14ac:dyDescent="0.2">
      <c r="A65" s="66"/>
      <c r="B65" s="66"/>
      <c r="C65" s="3" t="s">
        <v>105</v>
      </c>
      <c r="D65" s="58"/>
      <c r="E65" s="58"/>
      <c r="F65" s="52"/>
    </row>
    <row r="66" spans="1:6" x14ac:dyDescent="0.2">
      <c r="C66" s="10" t="s">
        <v>107</v>
      </c>
      <c r="D66" s="56">
        <v>1776564469</v>
      </c>
      <c r="E66" s="56">
        <v>1855510680</v>
      </c>
      <c r="F66" s="57">
        <f>IF(ISERROR(ROUND(D66/E66,6)),0,ROUND(D66/E66,6))</f>
        <v>0.957453</v>
      </c>
    </row>
    <row r="68" spans="1:6" x14ac:dyDescent="0.2">
      <c r="B68" s="42" t="s">
        <v>78</v>
      </c>
      <c r="C68" s="10" t="s">
        <v>6</v>
      </c>
    </row>
    <row r="69" spans="1:6" x14ac:dyDescent="0.2">
      <c r="B69" s="42"/>
      <c r="C69" s="3" t="s">
        <v>109</v>
      </c>
    </row>
    <row r="70" spans="1:6" x14ac:dyDescent="0.2">
      <c r="B70" s="4" t="s">
        <v>61</v>
      </c>
      <c r="C70" s="3" t="s">
        <v>110</v>
      </c>
      <c r="F70" s="52"/>
    </row>
    <row r="71" spans="1:6" x14ac:dyDescent="0.2">
      <c r="B71" s="4"/>
      <c r="C71" s="3" t="s">
        <v>112</v>
      </c>
      <c r="F71" s="52"/>
    </row>
    <row r="72" spans="1:6" x14ac:dyDescent="0.2">
      <c r="B72" s="4"/>
      <c r="C72" s="3" t="s">
        <v>111</v>
      </c>
      <c r="F72" s="52"/>
    </row>
    <row r="73" spans="1:6" x14ac:dyDescent="0.2">
      <c r="B73" s="4" t="s">
        <v>68</v>
      </c>
      <c r="C73" s="3" t="s">
        <v>113</v>
      </c>
      <c r="D73" s="65"/>
      <c r="E73" s="65"/>
      <c r="F73" s="52"/>
    </row>
    <row r="74" spans="1:6" x14ac:dyDescent="0.2">
      <c r="B74" s="4"/>
      <c r="C74" s="3" t="s">
        <v>114</v>
      </c>
      <c r="D74" s="65"/>
      <c r="E74" s="65"/>
      <c r="F74" s="52"/>
    </row>
    <row r="75" spans="1:6" x14ac:dyDescent="0.2">
      <c r="B75" s="4"/>
      <c r="C75" s="3" t="s">
        <v>115</v>
      </c>
      <c r="D75" s="65"/>
      <c r="E75" s="65"/>
      <c r="F75" s="52"/>
    </row>
    <row r="76" spans="1:6" x14ac:dyDescent="0.2">
      <c r="B76" s="4" t="s">
        <v>71</v>
      </c>
      <c r="C76" s="3" t="s">
        <v>116</v>
      </c>
      <c r="D76" s="51">
        <v>10110519587</v>
      </c>
      <c r="E76" s="51">
        <v>10422686133</v>
      </c>
      <c r="F76" s="53"/>
    </row>
    <row r="77" spans="1:6" x14ac:dyDescent="0.2">
      <c r="B77" s="4"/>
      <c r="C77" s="10" t="s">
        <v>117</v>
      </c>
      <c r="D77" s="56">
        <f>SUM(D70:D76)</f>
        <v>10110519587</v>
      </c>
      <c r="E77" s="56">
        <f>SUM(E70:E76)</f>
        <v>10422686133</v>
      </c>
      <c r="F77" s="68"/>
    </row>
    <row r="78" spans="1:6" x14ac:dyDescent="0.2">
      <c r="B78" s="4"/>
      <c r="C78" s="3" t="s">
        <v>118</v>
      </c>
      <c r="D78" s="59"/>
      <c r="E78" s="59"/>
      <c r="F78" s="69">
        <f>IF(ISERROR(ROUND(D77/E77,6)),0,ROUND(D77/E77,6)*2)</f>
        <v>1.9400980000000001</v>
      </c>
    </row>
    <row r="79" spans="1:6" x14ac:dyDescent="0.2">
      <c r="B79" s="42" t="s">
        <v>89</v>
      </c>
      <c r="C79" s="10" t="s">
        <v>90</v>
      </c>
      <c r="F79" s="62">
        <f>F61+F66+F78</f>
        <v>3.8098770000000002</v>
      </c>
    </row>
    <row r="80" spans="1:6" x14ac:dyDescent="0.2">
      <c r="B80" s="42" t="s">
        <v>91</v>
      </c>
      <c r="C80" s="10" t="s">
        <v>119</v>
      </c>
      <c r="F80" s="52"/>
    </row>
    <row r="81" spans="2:6" x14ac:dyDescent="0.2">
      <c r="B81" s="4"/>
      <c r="C81" s="3" t="s">
        <v>120</v>
      </c>
      <c r="F81" s="63">
        <f>ROUND(F79/4,6)</f>
        <v>0.95246900000000001</v>
      </c>
    </row>
    <row r="82" spans="2:6" x14ac:dyDescent="0.2">
      <c r="B82" s="4"/>
      <c r="C82" s="3"/>
      <c r="F82" s="70"/>
    </row>
    <row r="84" spans="2:6" x14ac:dyDescent="0.2">
      <c r="C84" s="10" t="s">
        <v>146</v>
      </c>
      <c r="D84" s="56">
        <v>-104567153</v>
      </c>
    </row>
    <row r="86" spans="2:6" x14ac:dyDescent="0.2">
      <c r="B86" s="43" t="s">
        <v>129</v>
      </c>
      <c r="D86" s="48" t="s">
        <v>54</v>
      </c>
      <c r="E86" s="48" t="s">
        <v>55</v>
      </c>
      <c r="F86" s="45" t="s">
        <v>56</v>
      </c>
    </row>
    <row r="87" spans="2:6" x14ac:dyDescent="0.2">
      <c r="B87" s="43"/>
      <c r="D87" s="49" t="s">
        <v>57</v>
      </c>
      <c r="E87" s="49" t="s">
        <v>58</v>
      </c>
      <c r="F87" s="40" t="s">
        <v>59</v>
      </c>
    </row>
    <row r="88" spans="2:6" x14ac:dyDescent="0.2">
      <c r="D88" s="49" t="s">
        <v>9</v>
      </c>
      <c r="E88" s="49" t="s">
        <v>14</v>
      </c>
      <c r="F88" s="40" t="s">
        <v>9</v>
      </c>
    </row>
    <row r="89" spans="2:6" x14ac:dyDescent="0.2">
      <c r="D89" s="50"/>
      <c r="E89" s="50"/>
      <c r="F89" s="46" t="s">
        <v>60</v>
      </c>
    </row>
    <row r="90" spans="2:6" x14ac:dyDescent="0.2">
      <c r="B90" s="55" t="s">
        <v>50</v>
      </c>
      <c r="C90" s="10" t="s">
        <v>73</v>
      </c>
      <c r="D90"/>
      <c r="E90"/>
    </row>
    <row r="91" spans="2:6" x14ac:dyDescent="0.2">
      <c r="B91" s="55"/>
      <c r="C91" s="10"/>
      <c r="D91"/>
      <c r="E91"/>
    </row>
    <row r="92" spans="2:6" x14ac:dyDescent="0.2">
      <c r="B92" s="44"/>
      <c r="C92" s="3" t="s">
        <v>122</v>
      </c>
      <c r="D92"/>
      <c r="E92"/>
      <c r="F92" s="52"/>
    </row>
    <row r="93" spans="2:6" x14ac:dyDescent="0.2">
      <c r="B93" s="44"/>
      <c r="D93"/>
      <c r="E93"/>
      <c r="F93" s="52"/>
    </row>
    <row r="94" spans="2:6" x14ac:dyDescent="0.2">
      <c r="B94" s="4"/>
      <c r="C94" s="3" t="s">
        <v>123</v>
      </c>
      <c r="D94" s="47">
        <v>577913030</v>
      </c>
      <c r="E94" s="47">
        <v>31602413585</v>
      </c>
      <c r="F94" s="52"/>
    </row>
    <row r="95" spans="2:6" x14ac:dyDescent="0.2">
      <c r="C95" s="3"/>
      <c r="F95" s="52"/>
    </row>
    <row r="96" spans="2:6" x14ac:dyDescent="0.2">
      <c r="C96" s="3" t="s">
        <v>124</v>
      </c>
      <c r="D96" s="51">
        <f>2106248</f>
        <v>2106248</v>
      </c>
      <c r="E96" s="51">
        <v>821360712</v>
      </c>
      <c r="F96" s="54"/>
    </row>
    <row r="97" spans="2:6" x14ac:dyDescent="0.2">
      <c r="C97" s="3" t="s">
        <v>106</v>
      </c>
      <c r="D97" s="56">
        <f>SUM(D92:D96)</f>
        <v>580019278</v>
      </c>
      <c r="E97" s="56">
        <f>SUM(E92:E96)</f>
        <v>32423774297</v>
      </c>
      <c r="F97" s="57">
        <f>IF(ISERROR(ROUND(D97/E97,6)),0,ROUND(D97/E97,6))</f>
        <v>1.7888999999999999E-2</v>
      </c>
    </row>
    <row r="99" spans="2:6" x14ac:dyDescent="0.2">
      <c r="B99" s="55" t="s">
        <v>77</v>
      </c>
      <c r="C99" s="10" t="s">
        <v>108</v>
      </c>
    </row>
    <row r="100" spans="2:6" x14ac:dyDescent="0.2">
      <c r="C100" s="3" t="s">
        <v>125</v>
      </c>
      <c r="D100" s="56">
        <v>14324004</v>
      </c>
      <c r="E100" s="56">
        <v>1855510680</v>
      </c>
      <c r="F100" s="57">
        <f>IF(ISERROR(ROUND(D100/E100,6)),0,ROUND(D100/E100,6))</f>
        <v>7.7200000000000003E-3</v>
      </c>
    </row>
    <row r="102" spans="2:6" x14ac:dyDescent="0.2">
      <c r="B102" s="42" t="s">
        <v>78</v>
      </c>
      <c r="C102" s="10" t="s">
        <v>79</v>
      </c>
    </row>
    <row r="103" spans="2:6" x14ac:dyDescent="0.2">
      <c r="B103" s="4"/>
      <c r="C103" s="3" t="s">
        <v>126</v>
      </c>
      <c r="D103" s="56">
        <v>152986614</v>
      </c>
      <c r="E103" s="56">
        <v>10555313290</v>
      </c>
      <c r="F103" s="71">
        <f>IF(ISERROR(ROUND(D103/E103,6)),0,ROUND(D103/E103,6))</f>
        <v>1.4494E-2</v>
      </c>
    </row>
    <row r="104" spans="2:6" x14ac:dyDescent="0.2">
      <c r="B104" s="4"/>
      <c r="C104" s="3"/>
      <c r="D104" s="56"/>
      <c r="E104" s="56"/>
      <c r="F104" s="72"/>
    </row>
    <row r="105" spans="2:6" x14ac:dyDescent="0.2">
      <c r="B105" s="42" t="s">
        <v>89</v>
      </c>
      <c r="C105" s="10" t="s">
        <v>127</v>
      </c>
      <c r="F105" s="62">
        <f>F97+F100+F103</f>
        <v>4.0103E-2</v>
      </c>
    </row>
    <row r="106" spans="2:6" x14ac:dyDescent="0.2">
      <c r="B106" s="42"/>
      <c r="C106" s="10"/>
      <c r="F106" s="62"/>
    </row>
    <row r="107" spans="2:6" x14ac:dyDescent="0.2">
      <c r="B107" s="42" t="s">
        <v>91</v>
      </c>
      <c r="C107" s="10" t="s">
        <v>128</v>
      </c>
      <c r="F107" s="63">
        <f>ROUND(F105/3,6)</f>
        <v>1.3368E-2</v>
      </c>
    </row>
    <row r="110" spans="2:6" x14ac:dyDescent="0.2">
      <c r="C110" s="10" t="s">
        <v>147</v>
      </c>
      <c r="D110" s="56">
        <v>1021489909</v>
      </c>
    </row>
    <row r="112" spans="2:6" x14ac:dyDescent="0.2">
      <c r="B112" s="43" t="s">
        <v>130</v>
      </c>
      <c r="D112" s="48" t="s">
        <v>54</v>
      </c>
      <c r="E112" s="48" t="s">
        <v>55</v>
      </c>
      <c r="F112" s="45" t="s">
        <v>56</v>
      </c>
    </row>
    <row r="113" spans="2:6" x14ac:dyDescent="0.2">
      <c r="B113" s="43"/>
      <c r="D113" s="49" t="s">
        <v>57</v>
      </c>
      <c r="E113" s="49" t="s">
        <v>58</v>
      </c>
      <c r="F113" s="40" t="s">
        <v>59</v>
      </c>
    </row>
    <row r="114" spans="2:6" x14ac:dyDescent="0.2">
      <c r="D114" s="49" t="s">
        <v>131</v>
      </c>
      <c r="E114" s="49" t="s">
        <v>14</v>
      </c>
      <c r="F114" s="40" t="s">
        <v>131</v>
      </c>
    </row>
    <row r="115" spans="2:6" x14ac:dyDescent="0.2">
      <c r="D115" s="50"/>
      <c r="E115" s="50"/>
      <c r="F115" s="46" t="s">
        <v>60</v>
      </c>
    </row>
    <row r="116" spans="2:6" x14ac:dyDescent="0.2">
      <c r="B116" s="55" t="s">
        <v>50</v>
      </c>
      <c r="C116" s="10" t="s">
        <v>73</v>
      </c>
      <c r="D116"/>
      <c r="E116"/>
    </row>
    <row r="117" spans="2:6" x14ac:dyDescent="0.2">
      <c r="B117" s="55"/>
      <c r="C117" s="10"/>
      <c r="D117"/>
      <c r="E117"/>
    </row>
    <row r="118" spans="2:6" x14ac:dyDescent="0.2">
      <c r="B118" s="44"/>
      <c r="C118" s="3" t="s">
        <v>132</v>
      </c>
      <c r="D118"/>
      <c r="E118"/>
      <c r="F118" s="67"/>
    </row>
    <row r="119" spans="2:6" x14ac:dyDescent="0.2">
      <c r="C119" s="3" t="s">
        <v>133</v>
      </c>
      <c r="D119" s="56">
        <v>488641</v>
      </c>
      <c r="E119" s="56">
        <v>32423774297</v>
      </c>
      <c r="F119" s="57">
        <f>IF(ISERROR(ROUND(D119/E119,6)),0,ROUND(D119/E119,6))</f>
        <v>1.5E-5</v>
      </c>
    </row>
    <row r="121" spans="2:6" x14ac:dyDescent="0.2">
      <c r="B121" s="55" t="s">
        <v>77</v>
      </c>
      <c r="C121" s="10" t="s">
        <v>108</v>
      </c>
    </row>
    <row r="122" spans="2:6" x14ac:dyDescent="0.2">
      <c r="C122" s="3" t="s">
        <v>134</v>
      </c>
      <c r="D122" s="56">
        <v>268042</v>
      </c>
      <c r="E122" s="56">
        <v>1855510680</v>
      </c>
      <c r="F122" s="57">
        <f>IF(ISERROR(ROUND(D122/E122,6)),0,ROUND(D122/E122,6))</f>
        <v>1.44E-4</v>
      </c>
    </row>
    <row r="124" spans="2:6" x14ac:dyDescent="0.2">
      <c r="B124" s="42" t="s">
        <v>78</v>
      </c>
      <c r="C124" s="10" t="s">
        <v>79</v>
      </c>
    </row>
    <row r="125" spans="2:6" x14ac:dyDescent="0.2">
      <c r="B125" s="42"/>
      <c r="C125" s="3" t="s">
        <v>135</v>
      </c>
    </row>
    <row r="126" spans="2:6" x14ac:dyDescent="0.2">
      <c r="B126" s="4"/>
      <c r="C126" s="3" t="s">
        <v>136</v>
      </c>
      <c r="D126" s="56">
        <v>0</v>
      </c>
      <c r="E126" s="56">
        <v>10555313290</v>
      </c>
      <c r="F126" s="71">
        <f>IF(ISERROR(ROUND(D126/E126,6)),0,ROUND(D126/E126,6))</f>
        <v>0</v>
      </c>
    </row>
    <row r="127" spans="2:6" x14ac:dyDescent="0.2">
      <c r="B127" s="4"/>
      <c r="C127" s="3"/>
      <c r="D127" s="56"/>
      <c r="E127" s="56"/>
      <c r="F127" s="72"/>
    </row>
    <row r="128" spans="2:6" x14ac:dyDescent="0.2">
      <c r="B128" s="42" t="s">
        <v>89</v>
      </c>
      <c r="C128" s="10" t="s">
        <v>127</v>
      </c>
      <c r="F128" s="62">
        <f>F119+F122+F126</f>
        <v>1.5900000000000002E-4</v>
      </c>
    </row>
    <row r="129" spans="2:6" x14ac:dyDescent="0.2">
      <c r="B129" s="42"/>
      <c r="C129" s="10"/>
      <c r="F129" s="62"/>
    </row>
    <row r="130" spans="2:6" x14ac:dyDescent="0.2">
      <c r="B130" s="42" t="s">
        <v>91</v>
      </c>
      <c r="C130" s="10" t="s">
        <v>137</v>
      </c>
      <c r="F130" s="63">
        <f>ROUND(F128/3,6)</f>
        <v>5.3000000000000001E-5</v>
      </c>
    </row>
  </sheetData>
  <mergeCells count="2">
    <mergeCell ref="A1:F1"/>
    <mergeCell ref="A2:F2"/>
  </mergeCells>
  <pageMargins left="0.5" right="0.5" top="1.2053125" bottom="0.5" header="0.5" footer="0.25"/>
  <pageSetup scale="87" orientation="landscape" r:id="rId1"/>
  <headerFooter alignWithMargins="0">
    <oddHeader>&amp;RAttachment 4
WP-Schedule 26
&amp;P of &amp;N</oddHeader>
    <oddFooter>&amp;C&amp;A</oddFooter>
  </headerFooter>
  <rowBreaks count="3" manualBreakCount="3">
    <brk id="41" max="16383" man="1"/>
    <brk id="81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 - Composite Tax Rate</vt:lpstr>
      <vt:lpstr>Apportionment</vt:lpstr>
      <vt:lpstr>II - IV  Apportionment Detail</vt:lpstr>
      <vt:lpstr>'I - Composite Tax Rate'!Print_Area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Standard Configuration</cp:lastModifiedBy>
  <cp:lastPrinted>2012-09-13T20:15:17Z</cp:lastPrinted>
  <dcterms:created xsi:type="dcterms:W3CDTF">2010-10-21T18:16:53Z</dcterms:created>
  <dcterms:modified xsi:type="dcterms:W3CDTF">2012-09-13T20:15:28Z</dcterms:modified>
</cp:coreProperties>
</file>